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ontingent" sheetId="1" r:id="rId1"/>
    <sheet name="byud" sheetId="2" r:id="rId2"/>
    <sheet name="kontrakt" sheetId="3" r:id="rId3"/>
  </sheets>
  <definedNames>
    <definedName name="_xlnm._FilterDatabase" localSheetId="1" hidden="1">'byud'!$A$4:$M$52</definedName>
    <definedName name="_xlnm._FilterDatabase" localSheetId="0" hidden="1">'kontingent'!$A$4:$S$52</definedName>
    <definedName name="_xlnm._FilterDatabase" localSheetId="2" hidden="1">'kontrakt'!$A$4:$L$51</definedName>
    <definedName name="_xlnm.Print_Area" localSheetId="0">'kontingent'!$A$1:$O$69</definedName>
  </definedNames>
  <calcPr fullCalcOnLoad="1"/>
</workbook>
</file>

<file path=xl/sharedStrings.xml><?xml version="1.0" encoding="utf-8"?>
<sst xmlns="http://schemas.openxmlformats.org/spreadsheetml/2006/main" count="504" uniqueCount="133">
  <si>
    <t>№</t>
  </si>
  <si>
    <t>Мутахассислик</t>
  </si>
  <si>
    <t>2 курс</t>
  </si>
  <si>
    <t>ш.ж. кизлар</t>
  </si>
  <si>
    <t>Жами</t>
  </si>
  <si>
    <t>Археология</t>
  </si>
  <si>
    <t>ЖАМИ:</t>
  </si>
  <si>
    <t>СамДУ  магистратура талабалари сони</t>
  </si>
  <si>
    <t>СамДУ  контракт магистратура талабалари сони</t>
  </si>
  <si>
    <t>СамДУ  бюджет магистратура талабалари сони</t>
  </si>
  <si>
    <t>БЮДЖЕТ</t>
  </si>
  <si>
    <t>ШАРТНОМА</t>
  </si>
  <si>
    <t>Биотехнология</t>
  </si>
  <si>
    <t>Тарих</t>
  </si>
  <si>
    <t>Математика</t>
  </si>
  <si>
    <t>Биология</t>
  </si>
  <si>
    <t>Физика</t>
  </si>
  <si>
    <t>Кимё</t>
  </si>
  <si>
    <t>Иқтисодий назария</t>
  </si>
  <si>
    <t>Физика (йўналишлар бўйича)</t>
  </si>
  <si>
    <t>География (ўрганиш объекти бўйича)</t>
  </si>
  <si>
    <t>Биология (фан йўналиши бўйича)</t>
  </si>
  <si>
    <t>Кимё (фан йўналиши бўйича)</t>
  </si>
  <si>
    <t>Тарих (йўналишлар ва мамлакатлар бўйича)</t>
  </si>
  <si>
    <t>Лингвистика: ўзбек тили</t>
  </si>
  <si>
    <t>Лингвистика: тожик тили</t>
  </si>
  <si>
    <t>Лингвистика: рус тили</t>
  </si>
  <si>
    <t>Адабиётшунослик: ўзбек адабиёти</t>
  </si>
  <si>
    <t>Адабиётшунослик: рус адабиёти</t>
  </si>
  <si>
    <t>Адабиётшунослик: тожик адабиёти</t>
  </si>
  <si>
    <t>Экология (тармоқлар ва соҳалар бўйича)</t>
  </si>
  <si>
    <t>ишлаб чиқариш-техник соҳа</t>
  </si>
  <si>
    <t>ижтимоий соҳа, иқтисод ваҳуқуқ</t>
  </si>
  <si>
    <t>хизматлар соҳаси</t>
  </si>
  <si>
    <t xml:space="preserve">Гуманитар </t>
  </si>
  <si>
    <t>Хаёт хакидаги фан</t>
  </si>
  <si>
    <t xml:space="preserve">Рақамли иқтисодиёт </t>
  </si>
  <si>
    <t>5А111101</t>
  </si>
  <si>
    <t>5А120101</t>
  </si>
  <si>
    <t>5А120102</t>
  </si>
  <si>
    <t>5А120302</t>
  </si>
  <si>
    <t>5А120401</t>
  </si>
  <si>
    <t>5А130101</t>
  </si>
  <si>
    <t>Математика (йўналишлар бўйича)</t>
  </si>
  <si>
    <t>5А140101</t>
  </si>
  <si>
    <t>5А140104</t>
  </si>
  <si>
    <t>5А140202</t>
  </si>
  <si>
    <t>5А140501</t>
  </si>
  <si>
    <t>5А140602</t>
  </si>
  <si>
    <t>5А210201</t>
  </si>
  <si>
    <t>Психология (фаолият турлари бўйича)</t>
  </si>
  <si>
    <t>5А230101</t>
  </si>
  <si>
    <t>5А230110</t>
  </si>
  <si>
    <t>5А231701</t>
  </si>
  <si>
    <t>5А350303</t>
  </si>
  <si>
    <t>Рақамли иқтисодиёт</t>
  </si>
  <si>
    <t>5А630102</t>
  </si>
  <si>
    <t>Бизнес бошқарув</t>
  </si>
  <si>
    <t>Табиий фанлар</t>
  </si>
  <si>
    <t>Фан</t>
  </si>
  <si>
    <t>Ишлаб чиқариш ва тех,соҳа</t>
  </si>
  <si>
    <t>Атроф мухит мухофа</t>
  </si>
  <si>
    <t>Шифри</t>
  </si>
  <si>
    <t>Факултет</t>
  </si>
  <si>
    <t>География ва экология</t>
  </si>
  <si>
    <t>Филология</t>
  </si>
  <si>
    <t>Рус филологияси</t>
  </si>
  <si>
    <t>Ўқитувчи тайёрлаш ва педагогик фанлар</t>
  </si>
  <si>
    <t xml:space="preserve">Гуманитар фанлар </t>
  </si>
  <si>
    <t>Механика ва математик моделлаштириш</t>
  </si>
  <si>
    <t>5А140301</t>
  </si>
  <si>
    <t>5А130201</t>
  </si>
  <si>
    <t>Рақамли технология</t>
  </si>
  <si>
    <t>Амалий математика (соҳалар бўйича)</t>
  </si>
  <si>
    <t>5А330101</t>
  </si>
  <si>
    <t>Компьютер илмлари ва дастурлаш технологиялари (йўналишлар бўйича)</t>
  </si>
  <si>
    <t>5А411003</t>
  </si>
  <si>
    <t>Агробиотехналогиялар ва озиқ овқат хавфсизлиги</t>
  </si>
  <si>
    <t>Узумчилик ва узумни дастлабки қайта ишлаш</t>
  </si>
  <si>
    <t>5А411701</t>
  </si>
  <si>
    <t>Ҳимояланган ер мева-сабзавотчилиги</t>
  </si>
  <si>
    <t>5А231601</t>
  </si>
  <si>
    <t>Инсон ресурсларини бошқариш</t>
  </si>
  <si>
    <t>5А120501</t>
  </si>
  <si>
    <t>Фалсафа (соҳалар бўйича)</t>
  </si>
  <si>
    <t>Қишлоқ ва сув хўжалиги</t>
  </si>
  <si>
    <t>Юридик</t>
  </si>
  <si>
    <t>Психология</t>
  </si>
  <si>
    <t>5А120203</t>
  </si>
  <si>
    <t>Бадий таржима (инглиз тили)</t>
  </si>
  <si>
    <t>5А120403</t>
  </si>
  <si>
    <t>Этногенез (щзбек халыининг этник тарихи)</t>
  </si>
  <si>
    <t>Ядро физикаси ва ядро технологиялари (қўллаш соҳалари бўйича)</t>
  </si>
  <si>
    <t>5А240101</t>
  </si>
  <si>
    <t>Адвокатлик фаолияти</t>
  </si>
  <si>
    <t>5А330701</t>
  </si>
  <si>
    <t>Сунъий интеллект</t>
  </si>
  <si>
    <t>5А141002</t>
  </si>
  <si>
    <t>Эксперементал агрокимё</t>
  </si>
  <si>
    <t xml:space="preserve"> 5А630101</t>
  </si>
  <si>
    <t>Атроф-муҳит муҳофазаси (тармоқлар ва соҳалар бўйича)</t>
  </si>
  <si>
    <t>5А410102</t>
  </si>
  <si>
    <t>Агрокимё</t>
  </si>
  <si>
    <t>5А410203</t>
  </si>
  <si>
    <t>Органик деҳқончилик ва озиқ-овқат хавфсизлиги</t>
  </si>
  <si>
    <t>5А410301</t>
  </si>
  <si>
    <t>Ўсимликлар ҳимояси (усуллар бўйича)</t>
  </si>
  <si>
    <t>5А411001</t>
  </si>
  <si>
    <t>Сабзовотчилик ва полизчилик</t>
  </si>
  <si>
    <t>5А411004</t>
  </si>
  <si>
    <t>Картошкачилик</t>
  </si>
  <si>
    <t>5А411005</t>
  </si>
  <si>
    <t>Мева-сабзовотчиликда биотехнология</t>
  </si>
  <si>
    <t>5А411101</t>
  </si>
  <si>
    <t>Доривор ўсимликларни етиштириш  технологияси</t>
  </si>
  <si>
    <t>5А411702</t>
  </si>
  <si>
    <t>Субтропик ва ситрус мева экинлари</t>
  </si>
  <si>
    <t>Ҳуқуқ</t>
  </si>
  <si>
    <t>Этногенез (ўзбек халқининг этник тарихи)</t>
  </si>
  <si>
    <t>Гидрология (ўрганиш объектлари бўйича)</t>
  </si>
  <si>
    <t>Ахборот тизимлари (тармоқлар бўйича)</t>
  </si>
  <si>
    <t>Электроника ва электрон техникаси (тармоқлар бўйича)</t>
  </si>
  <si>
    <t>Интеллектуал муҳандислик тизимлари (тармоқлар ва соҳалар бўйича)</t>
  </si>
  <si>
    <t>Тиббий-биологик аппаратлар, тизимлар ва мажмуалар (қўлланиш соҳаси бўйича)</t>
  </si>
  <si>
    <t>Машинасозлик технологияси ва жиҳозлари (ишлаб чиқариш бўйича)</t>
  </si>
  <si>
    <t>Курсдан колган</t>
  </si>
  <si>
    <t>Иқтисодий ва ижтимоий география (ўрганиш обекти бўйича)</t>
  </si>
  <si>
    <t>Физика фотоника</t>
  </si>
  <si>
    <t xml:space="preserve">Астрономия </t>
  </si>
  <si>
    <t>1 курс 2023-2024 қабул</t>
  </si>
  <si>
    <t>1-КУРС ЖАМИ</t>
  </si>
  <si>
    <t>1 курс 2022-2023 ўқув йили қишқи қабул</t>
  </si>
  <si>
    <t>01.11.2023 йил холати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</si>
</sst>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60" fillId="33" borderId="0" xfId="0" applyFont="1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13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/>
    </xf>
    <xf numFmtId="0" fontId="12" fillId="16" borderId="17" xfId="0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2" fillId="16" borderId="10" xfId="0" applyFont="1" applyFill="1" applyBorder="1" applyAlignment="1">
      <alignment vertical="center" wrapText="1"/>
    </xf>
    <xf numFmtId="0" fontId="10" fillId="16" borderId="10" xfId="0" applyFont="1" applyFill="1" applyBorder="1" applyAlignment="1">
      <alignment/>
    </xf>
    <xf numFmtId="0" fontId="11" fillId="19" borderId="17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/>
    </xf>
    <xf numFmtId="0" fontId="18" fillId="33" borderId="10" xfId="0" applyFont="1" applyFill="1" applyBorder="1" applyAlignment="1">
      <alignment vertical="center" wrapText="1"/>
    </xf>
    <xf numFmtId="0" fontId="17" fillId="33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/>
    </xf>
    <xf numFmtId="0" fontId="12" fillId="16" borderId="21" xfId="0" applyFont="1" applyFill="1" applyBorder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12" fillId="13" borderId="19" xfId="0" applyFont="1" applyFill="1" applyBorder="1" applyAlignment="1">
      <alignment horizontal="center"/>
    </xf>
    <xf numFmtId="0" fontId="12" fillId="13" borderId="22" xfId="0" applyFont="1" applyFill="1" applyBorder="1" applyAlignment="1">
      <alignment horizontal="center"/>
    </xf>
    <xf numFmtId="0" fontId="12" fillId="13" borderId="2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4" fontId="9" fillId="33" borderId="21" xfId="0" applyNumberFormat="1" applyFont="1" applyFill="1" applyBorder="1" applyAlignment="1">
      <alignment horizontal="center"/>
    </xf>
    <xf numFmtId="0" fontId="14" fillId="12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14" fontId="9" fillId="12" borderId="2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view="pageBreakPreview" zoomScale="145" zoomScaleSheetLayoutView="145" zoomScalePageLayoutView="0" workbookViewId="0" topLeftCell="A45">
      <selection activeCell="F43" sqref="F43"/>
    </sheetView>
  </sheetViews>
  <sheetFormatPr defaultColWidth="9.00390625" defaultRowHeight="12.75"/>
  <cols>
    <col min="1" max="1" width="4.00390625" style="17" customWidth="1"/>
    <col min="2" max="2" width="15.875" style="18" hidden="1" customWidth="1"/>
    <col min="3" max="3" width="8.25390625" style="29" bestFit="1" customWidth="1"/>
    <col min="4" max="4" width="21.25390625" style="29" customWidth="1"/>
    <col min="5" max="5" width="50.375" style="11" customWidth="1"/>
    <col min="6" max="6" width="10.625" style="11" bestFit="1" customWidth="1"/>
    <col min="7" max="9" width="10.625" style="11" customWidth="1"/>
    <col min="10" max="10" width="9.00390625" style="11" customWidth="1"/>
    <col min="11" max="11" width="6.875" style="11" bestFit="1" customWidth="1"/>
    <col min="12" max="12" width="9.25390625" style="11" customWidth="1"/>
    <col min="13" max="13" width="7.25390625" style="11" customWidth="1"/>
    <col min="14" max="14" width="6.375" style="11" bestFit="1" customWidth="1"/>
    <col min="15" max="15" width="6.875" style="11" customWidth="1"/>
    <col min="16" max="16" width="18.75390625" style="11" bestFit="1" customWidth="1"/>
    <col min="17" max="16384" width="9.125" style="11" customWidth="1"/>
  </cols>
  <sheetData>
    <row r="1" spans="1:15" ht="18.75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8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9.5" thickBot="1">
      <c r="A3" s="107" t="s">
        <v>132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42.75" thickBot="1">
      <c r="A4" s="12" t="s">
        <v>0</v>
      </c>
      <c r="B4" s="12"/>
      <c r="C4" s="27" t="s">
        <v>62</v>
      </c>
      <c r="D4" s="27" t="s">
        <v>63</v>
      </c>
      <c r="E4" s="12" t="s">
        <v>1</v>
      </c>
      <c r="F4" s="89" t="s">
        <v>129</v>
      </c>
      <c r="G4" s="90" t="s">
        <v>131</v>
      </c>
      <c r="H4" s="90" t="s">
        <v>130</v>
      </c>
      <c r="I4" s="12" t="s">
        <v>125</v>
      </c>
      <c r="J4" s="12" t="s">
        <v>3</v>
      </c>
      <c r="K4" s="12" t="s">
        <v>2</v>
      </c>
      <c r="L4" s="12" t="s">
        <v>125</v>
      </c>
      <c r="M4" s="12" t="s">
        <v>3</v>
      </c>
      <c r="N4" s="25" t="s">
        <v>4</v>
      </c>
      <c r="O4" s="26" t="s">
        <v>3</v>
      </c>
    </row>
    <row r="5" spans="1:15" ht="15">
      <c r="A5" s="13">
        <v>1</v>
      </c>
      <c r="B5" s="37" t="s">
        <v>68</v>
      </c>
      <c r="C5" s="71">
        <v>70230203</v>
      </c>
      <c r="D5" s="44" t="s">
        <v>65</v>
      </c>
      <c r="E5" s="55" t="s">
        <v>89</v>
      </c>
      <c r="F5" s="45">
        <v>1</v>
      </c>
      <c r="G5" s="45">
        <v>4</v>
      </c>
      <c r="H5" s="45">
        <f>+G5+F5</f>
        <v>5</v>
      </c>
      <c r="I5" s="46"/>
      <c r="J5" s="102">
        <v>4</v>
      </c>
      <c r="K5" s="69"/>
      <c r="L5" s="46"/>
      <c r="M5" s="46"/>
      <c r="N5" s="47">
        <f>+K5+H5</f>
        <v>5</v>
      </c>
      <c r="O5" s="48">
        <f>+M5+J5</f>
        <v>4</v>
      </c>
    </row>
    <row r="6" spans="1:15" ht="15">
      <c r="A6" s="13">
        <v>2</v>
      </c>
      <c r="B6" s="37" t="s">
        <v>68</v>
      </c>
      <c r="C6" s="71">
        <v>70220402</v>
      </c>
      <c r="D6" s="44" t="s">
        <v>13</v>
      </c>
      <c r="E6" s="49" t="s">
        <v>118</v>
      </c>
      <c r="F6" s="45">
        <v>1</v>
      </c>
      <c r="G6" s="45">
        <v>6</v>
      </c>
      <c r="H6" s="45">
        <f aca="true" t="shared" si="0" ref="H6:H51">+G6+F6</f>
        <v>7</v>
      </c>
      <c r="I6" s="50"/>
      <c r="J6" s="102">
        <v>0</v>
      </c>
      <c r="K6" s="69"/>
      <c r="L6" s="50"/>
      <c r="M6" s="50"/>
      <c r="N6" s="47">
        <f aca="true" t="shared" si="1" ref="N6:N51">+K6+H6</f>
        <v>7</v>
      </c>
      <c r="O6" s="48">
        <f aca="true" t="shared" si="2" ref="O6:O51">+M6+J6</f>
        <v>0</v>
      </c>
    </row>
    <row r="7" spans="1:15" ht="15">
      <c r="A7" s="13">
        <v>3</v>
      </c>
      <c r="B7" s="36" t="s">
        <v>59</v>
      </c>
      <c r="C7" s="71">
        <v>70540101</v>
      </c>
      <c r="D7" s="44" t="s">
        <v>14</v>
      </c>
      <c r="E7" s="51" t="s">
        <v>43</v>
      </c>
      <c r="F7" s="52">
        <v>4</v>
      </c>
      <c r="G7" s="52">
        <v>27</v>
      </c>
      <c r="H7" s="45">
        <f t="shared" si="0"/>
        <v>31</v>
      </c>
      <c r="I7" s="50"/>
      <c r="J7" s="102">
        <v>22</v>
      </c>
      <c r="K7" s="98">
        <v>3</v>
      </c>
      <c r="L7" s="50"/>
      <c r="M7" s="50">
        <v>1</v>
      </c>
      <c r="N7" s="47">
        <f t="shared" si="1"/>
        <v>34</v>
      </c>
      <c r="O7" s="48">
        <f t="shared" si="2"/>
        <v>23</v>
      </c>
    </row>
    <row r="8" spans="1:15" ht="22.5">
      <c r="A8" s="13">
        <v>4</v>
      </c>
      <c r="B8" s="40" t="s">
        <v>85</v>
      </c>
      <c r="C8" s="72">
        <v>70810702</v>
      </c>
      <c r="D8" s="43" t="s">
        <v>77</v>
      </c>
      <c r="E8" s="51" t="s">
        <v>102</v>
      </c>
      <c r="F8" s="45"/>
      <c r="G8" s="45">
        <v>1</v>
      </c>
      <c r="H8" s="45">
        <f t="shared" si="0"/>
        <v>1</v>
      </c>
      <c r="I8" s="46"/>
      <c r="J8" s="102">
        <v>0</v>
      </c>
      <c r="K8" s="99">
        <f>4+1+2-1-1+1</f>
        <v>6</v>
      </c>
      <c r="L8" s="45"/>
      <c r="M8" s="46">
        <v>1</v>
      </c>
      <c r="N8" s="47">
        <f t="shared" si="1"/>
        <v>7</v>
      </c>
      <c r="O8" s="48">
        <f t="shared" si="2"/>
        <v>1</v>
      </c>
    </row>
    <row r="9" spans="1:15" ht="15">
      <c r="A9" s="13">
        <v>5</v>
      </c>
      <c r="B9" s="38" t="s">
        <v>117</v>
      </c>
      <c r="C9" s="71">
        <v>70420101</v>
      </c>
      <c r="D9" s="44" t="s">
        <v>86</v>
      </c>
      <c r="E9" s="51" t="s">
        <v>94</v>
      </c>
      <c r="F9" s="45">
        <f>1+1</f>
        <v>2</v>
      </c>
      <c r="G9" s="45">
        <v>2</v>
      </c>
      <c r="H9" s="45">
        <f t="shared" si="0"/>
        <v>4</v>
      </c>
      <c r="I9" s="46"/>
      <c r="J9" s="102">
        <v>1</v>
      </c>
      <c r="K9" s="69"/>
      <c r="L9" s="46"/>
      <c r="M9" s="46"/>
      <c r="N9" s="47">
        <f t="shared" si="1"/>
        <v>4</v>
      </c>
      <c r="O9" s="48">
        <f t="shared" si="2"/>
        <v>1</v>
      </c>
    </row>
    <row r="10" spans="1:15" ht="15">
      <c r="A10" s="13">
        <v>6</v>
      </c>
      <c r="B10" s="36" t="s">
        <v>58</v>
      </c>
      <c r="C10" s="71">
        <v>70530901</v>
      </c>
      <c r="D10" s="44" t="s">
        <v>16</v>
      </c>
      <c r="E10" s="51" t="s">
        <v>19</v>
      </c>
      <c r="F10" s="52">
        <v>5</v>
      </c>
      <c r="G10" s="52">
        <v>9</v>
      </c>
      <c r="H10" s="45">
        <f t="shared" si="0"/>
        <v>14</v>
      </c>
      <c r="I10" s="50"/>
      <c r="J10" s="102">
        <v>7</v>
      </c>
      <c r="K10" s="67"/>
      <c r="L10" s="50"/>
      <c r="M10" s="50"/>
      <c r="N10" s="47">
        <f t="shared" si="1"/>
        <v>14</v>
      </c>
      <c r="O10" s="48">
        <f t="shared" si="2"/>
        <v>7</v>
      </c>
    </row>
    <row r="11" spans="1:15" ht="22.5">
      <c r="A11" s="13">
        <v>7</v>
      </c>
      <c r="B11" s="40" t="s">
        <v>85</v>
      </c>
      <c r="C11" s="72">
        <v>70810903</v>
      </c>
      <c r="D11" s="43" t="s">
        <v>77</v>
      </c>
      <c r="E11" s="51" t="s">
        <v>104</v>
      </c>
      <c r="F11" s="45"/>
      <c r="G11" s="45">
        <v>2</v>
      </c>
      <c r="H11" s="45">
        <f t="shared" si="0"/>
        <v>2</v>
      </c>
      <c r="I11" s="46"/>
      <c r="J11" s="102">
        <v>2</v>
      </c>
      <c r="K11" s="99">
        <f>5-1+2-2</f>
        <v>4</v>
      </c>
      <c r="L11" s="45"/>
      <c r="M11" s="46">
        <v>3</v>
      </c>
      <c r="N11" s="47">
        <f t="shared" si="1"/>
        <v>6</v>
      </c>
      <c r="O11" s="48">
        <f t="shared" si="2"/>
        <v>5</v>
      </c>
    </row>
    <row r="12" spans="1:15" ht="22.5">
      <c r="A12" s="13">
        <v>8</v>
      </c>
      <c r="B12" s="40" t="s">
        <v>85</v>
      </c>
      <c r="C12" s="72">
        <v>70811001</v>
      </c>
      <c r="D12" s="43" t="s">
        <v>77</v>
      </c>
      <c r="E12" s="51" t="s">
        <v>106</v>
      </c>
      <c r="F12" s="45">
        <v>1</v>
      </c>
      <c r="G12" s="45">
        <v>1</v>
      </c>
      <c r="H12" s="45">
        <f t="shared" si="0"/>
        <v>2</v>
      </c>
      <c r="I12" s="46"/>
      <c r="J12" s="102">
        <v>2</v>
      </c>
      <c r="K12" s="99">
        <f>7+1+1+1-1</f>
        <v>9</v>
      </c>
      <c r="L12" s="45"/>
      <c r="M12" s="46">
        <v>2</v>
      </c>
      <c r="N12" s="47">
        <f t="shared" si="1"/>
        <v>11</v>
      </c>
      <c r="O12" s="48">
        <f t="shared" si="2"/>
        <v>4</v>
      </c>
    </row>
    <row r="13" spans="1:15" ht="15">
      <c r="A13" s="13">
        <v>9</v>
      </c>
      <c r="B13" s="36" t="s">
        <v>58</v>
      </c>
      <c r="C13" s="71">
        <v>70530402</v>
      </c>
      <c r="D13" s="44" t="s">
        <v>64</v>
      </c>
      <c r="E13" s="51" t="s">
        <v>20</v>
      </c>
      <c r="F13" s="45">
        <v>2</v>
      </c>
      <c r="G13" s="45">
        <v>9</v>
      </c>
      <c r="H13" s="45">
        <f t="shared" si="0"/>
        <v>11</v>
      </c>
      <c r="I13" s="50"/>
      <c r="J13" s="102">
        <v>8</v>
      </c>
      <c r="K13" s="97">
        <f>3+1</f>
        <v>4</v>
      </c>
      <c r="L13" s="50"/>
      <c r="M13" s="50"/>
      <c r="N13" s="47">
        <f t="shared" si="1"/>
        <v>15</v>
      </c>
      <c r="O13" s="48">
        <f t="shared" si="2"/>
        <v>8</v>
      </c>
    </row>
    <row r="14" spans="1:15" ht="22.5">
      <c r="A14" s="13">
        <v>10</v>
      </c>
      <c r="B14" s="40" t="s">
        <v>85</v>
      </c>
      <c r="C14" s="72">
        <v>70811901</v>
      </c>
      <c r="D14" s="43" t="s">
        <v>77</v>
      </c>
      <c r="E14" s="51" t="s">
        <v>108</v>
      </c>
      <c r="F14" s="45"/>
      <c r="G14" s="45"/>
      <c r="H14" s="45">
        <f t="shared" si="0"/>
        <v>0</v>
      </c>
      <c r="I14" s="46"/>
      <c r="J14" s="102">
        <v>0</v>
      </c>
      <c r="K14" s="99">
        <f>4-1</f>
        <v>3</v>
      </c>
      <c r="L14" s="45"/>
      <c r="M14" s="46">
        <v>1</v>
      </c>
      <c r="N14" s="47">
        <f t="shared" si="1"/>
        <v>3</v>
      </c>
      <c r="O14" s="48">
        <f t="shared" si="2"/>
        <v>1</v>
      </c>
    </row>
    <row r="15" spans="1:15" ht="15">
      <c r="A15" s="13">
        <v>11</v>
      </c>
      <c r="B15" s="36" t="s">
        <v>35</v>
      </c>
      <c r="C15" s="71">
        <v>70510103</v>
      </c>
      <c r="D15" s="44" t="s">
        <v>15</v>
      </c>
      <c r="E15" s="51" t="s">
        <v>12</v>
      </c>
      <c r="F15" s="45">
        <v>1</v>
      </c>
      <c r="G15" s="45"/>
      <c r="H15" s="45">
        <f t="shared" si="0"/>
        <v>1</v>
      </c>
      <c r="I15" s="46"/>
      <c r="J15" s="102">
        <v>1</v>
      </c>
      <c r="K15" s="100"/>
      <c r="L15" s="45"/>
      <c r="M15" s="46"/>
      <c r="N15" s="47">
        <f t="shared" si="1"/>
        <v>1</v>
      </c>
      <c r="O15" s="48">
        <f t="shared" si="2"/>
        <v>1</v>
      </c>
    </row>
    <row r="16" spans="1:15" ht="15">
      <c r="A16" s="13">
        <v>12</v>
      </c>
      <c r="B16" s="36" t="s">
        <v>35</v>
      </c>
      <c r="C16" s="73">
        <v>70510101</v>
      </c>
      <c r="D16" s="44" t="s">
        <v>15</v>
      </c>
      <c r="E16" s="51" t="s">
        <v>21</v>
      </c>
      <c r="F16" s="45">
        <v>12</v>
      </c>
      <c r="G16" s="45">
        <f>35-1</f>
        <v>34</v>
      </c>
      <c r="H16" s="45">
        <f t="shared" si="0"/>
        <v>46</v>
      </c>
      <c r="I16" s="50"/>
      <c r="J16" s="102">
        <v>31</v>
      </c>
      <c r="K16" s="97">
        <v>2</v>
      </c>
      <c r="L16" s="50"/>
      <c r="M16" s="50">
        <v>2</v>
      </c>
      <c r="N16" s="47">
        <f t="shared" si="1"/>
        <v>48</v>
      </c>
      <c r="O16" s="48">
        <f t="shared" si="2"/>
        <v>33</v>
      </c>
    </row>
    <row r="17" spans="1:15" ht="22.5">
      <c r="A17" s="13">
        <v>13</v>
      </c>
      <c r="B17" s="40" t="s">
        <v>85</v>
      </c>
      <c r="C17" s="72">
        <v>70811902</v>
      </c>
      <c r="D17" s="43" t="s">
        <v>77</v>
      </c>
      <c r="E17" s="51" t="s">
        <v>110</v>
      </c>
      <c r="F17" s="52"/>
      <c r="G17" s="52"/>
      <c r="H17" s="45">
        <f t="shared" si="0"/>
        <v>0</v>
      </c>
      <c r="I17" s="50"/>
      <c r="J17" s="102">
        <v>0</v>
      </c>
      <c r="K17" s="101">
        <v>4</v>
      </c>
      <c r="L17" s="52"/>
      <c r="M17" s="50"/>
      <c r="N17" s="47">
        <f t="shared" si="1"/>
        <v>4</v>
      </c>
      <c r="O17" s="48">
        <f t="shared" si="2"/>
        <v>0</v>
      </c>
    </row>
    <row r="18" spans="1:15" ht="22.5">
      <c r="A18" s="13">
        <v>14</v>
      </c>
      <c r="B18" s="36" t="s">
        <v>35</v>
      </c>
      <c r="C18" s="72">
        <v>70811804</v>
      </c>
      <c r="D18" s="43" t="s">
        <v>77</v>
      </c>
      <c r="E18" s="51" t="s">
        <v>112</v>
      </c>
      <c r="F18" s="45"/>
      <c r="G18" s="45">
        <v>1</v>
      </c>
      <c r="H18" s="45">
        <f t="shared" si="0"/>
        <v>1</v>
      </c>
      <c r="I18" s="46"/>
      <c r="J18" s="102">
        <v>1</v>
      </c>
      <c r="K18" s="99">
        <f>1+2+1-1</f>
        <v>3</v>
      </c>
      <c r="L18" s="45"/>
      <c r="M18" s="46">
        <v>3</v>
      </c>
      <c r="N18" s="47">
        <f t="shared" si="1"/>
        <v>4</v>
      </c>
      <c r="O18" s="48">
        <f t="shared" si="2"/>
        <v>4</v>
      </c>
    </row>
    <row r="19" spans="1:15" ht="15">
      <c r="A19" s="13">
        <v>15</v>
      </c>
      <c r="B19" s="36" t="s">
        <v>58</v>
      </c>
      <c r="C19" s="71">
        <v>70530101</v>
      </c>
      <c r="D19" s="44" t="s">
        <v>17</v>
      </c>
      <c r="E19" s="51" t="s">
        <v>22</v>
      </c>
      <c r="F19" s="45">
        <v>3</v>
      </c>
      <c r="G19" s="45">
        <v>22</v>
      </c>
      <c r="H19" s="45">
        <f t="shared" si="0"/>
        <v>25</v>
      </c>
      <c r="I19" s="50"/>
      <c r="J19" s="102">
        <v>16</v>
      </c>
      <c r="K19" s="97">
        <v>2</v>
      </c>
      <c r="L19" s="52"/>
      <c r="M19" s="50">
        <v>1</v>
      </c>
      <c r="N19" s="47">
        <f t="shared" si="1"/>
        <v>27</v>
      </c>
      <c r="O19" s="48">
        <f t="shared" si="2"/>
        <v>17</v>
      </c>
    </row>
    <row r="20" spans="1:15" ht="22.5">
      <c r="A20" s="13">
        <v>16</v>
      </c>
      <c r="B20" s="36" t="s">
        <v>35</v>
      </c>
      <c r="C20" s="72">
        <v>70812101</v>
      </c>
      <c r="D20" s="43" t="s">
        <v>77</v>
      </c>
      <c r="E20" s="51" t="s">
        <v>114</v>
      </c>
      <c r="F20" s="45"/>
      <c r="G20" s="45">
        <v>1</v>
      </c>
      <c r="H20" s="45">
        <f t="shared" si="0"/>
        <v>1</v>
      </c>
      <c r="I20" s="46"/>
      <c r="J20" s="102">
        <v>0</v>
      </c>
      <c r="K20" s="99">
        <f>4+2-1-1+1</f>
        <v>5</v>
      </c>
      <c r="L20" s="45"/>
      <c r="M20" s="46">
        <v>2</v>
      </c>
      <c r="N20" s="47">
        <f t="shared" si="1"/>
        <v>6</v>
      </c>
      <c r="O20" s="48">
        <f t="shared" si="2"/>
        <v>2</v>
      </c>
    </row>
    <row r="21" spans="1:15" ht="22.5">
      <c r="A21" s="13">
        <v>17</v>
      </c>
      <c r="B21" s="40" t="s">
        <v>85</v>
      </c>
      <c r="C21" s="72">
        <v>70811802</v>
      </c>
      <c r="D21" s="43" t="s">
        <v>77</v>
      </c>
      <c r="E21" s="51" t="s">
        <v>116</v>
      </c>
      <c r="F21" s="45"/>
      <c r="G21" s="45"/>
      <c r="H21" s="45">
        <f t="shared" si="0"/>
        <v>0</v>
      </c>
      <c r="I21" s="50"/>
      <c r="J21" s="102">
        <v>0</v>
      </c>
      <c r="K21" s="99">
        <f>3-1</f>
        <v>2</v>
      </c>
      <c r="L21" s="45"/>
      <c r="M21" s="50"/>
      <c r="N21" s="47">
        <f t="shared" si="1"/>
        <v>2</v>
      </c>
      <c r="O21" s="48">
        <f t="shared" si="2"/>
        <v>0</v>
      </c>
    </row>
    <row r="22" spans="1:15" ht="15">
      <c r="A22" s="13">
        <v>18</v>
      </c>
      <c r="B22" s="37" t="s">
        <v>68</v>
      </c>
      <c r="C22" s="71">
        <v>70220401</v>
      </c>
      <c r="D22" s="44" t="s">
        <v>13</v>
      </c>
      <c r="E22" s="51" t="s">
        <v>5</v>
      </c>
      <c r="F22" s="45">
        <v>2</v>
      </c>
      <c r="G22" s="45">
        <v>4</v>
      </c>
      <c r="H22" s="45">
        <f t="shared" si="0"/>
        <v>6</v>
      </c>
      <c r="I22" s="50"/>
      <c r="J22" s="102">
        <v>5</v>
      </c>
      <c r="K22" s="69"/>
      <c r="L22" s="50"/>
      <c r="M22" s="50"/>
      <c r="N22" s="47">
        <f t="shared" si="1"/>
        <v>6</v>
      </c>
      <c r="O22" s="48">
        <f t="shared" si="2"/>
        <v>5</v>
      </c>
    </row>
    <row r="23" spans="1:15" ht="15">
      <c r="A23" s="13">
        <v>19</v>
      </c>
      <c r="B23" s="37" t="s">
        <v>68</v>
      </c>
      <c r="C23" s="71">
        <v>70220301</v>
      </c>
      <c r="D23" s="44" t="s">
        <v>13</v>
      </c>
      <c r="E23" s="51" t="s">
        <v>23</v>
      </c>
      <c r="F23" s="52">
        <f>7+3</f>
        <v>10</v>
      </c>
      <c r="G23" s="52">
        <v>9</v>
      </c>
      <c r="H23" s="45">
        <f t="shared" si="0"/>
        <v>19</v>
      </c>
      <c r="I23" s="50"/>
      <c r="J23" s="102">
        <v>1</v>
      </c>
      <c r="K23" s="98">
        <v>15</v>
      </c>
      <c r="L23" s="50"/>
      <c r="M23" s="50">
        <v>2</v>
      </c>
      <c r="N23" s="47">
        <f t="shared" si="1"/>
        <v>34</v>
      </c>
      <c r="O23" s="48">
        <f t="shared" si="2"/>
        <v>3</v>
      </c>
    </row>
    <row r="24" spans="1:15" ht="15">
      <c r="A24" s="13">
        <v>20</v>
      </c>
      <c r="B24" s="37" t="s">
        <v>68</v>
      </c>
      <c r="C24" s="71">
        <v>70230101</v>
      </c>
      <c r="D24" s="44" t="s">
        <v>65</v>
      </c>
      <c r="E24" s="51" t="s">
        <v>24</v>
      </c>
      <c r="F24" s="52">
        <v>6</v>
      </c>
      <c r="G24" s="52">
        <f>11-1</f>
        <v>10</v>
      </c>
      <c r="H24" s="45">
        <f t="shared" si="0"/>
        <v>16</v>
      </c>
      <c r="I24" s="50"/>
      <c r="J24" s="102">
        <v>17</v>
      </c>
      <c r="K24" s="98">
        <v>1</v>
      </c>
      <c r="L24" s="50"/>
      <c r="M24" s="50">
        <v>1</v>
      </c>
      <c r="N24" s="47">
        <f t="shared" si="1"/>
        <v>17</v>
      </c>
      <c r="O24" s="48">
        <f t="shared" si="2"/>
        <v>18</v>
      </c>
    </row>
    <row r="25" spans="1:15" ht="15">
      <c r="A25" s="13">
        <v>21</v>
      </c>
      <c r="B25" s="37" t="s">
        <v>68</v>
      </c>
      <c r="C25" s="71">
        <v>70230101</v>
      </c>
      <c r="D25" s="44" t="s">
        <v>65</v>
      </c>
      <c r="E25" s="51" t="s">
        <v>25</v>
      </c>
      <c r="F25" s="52"/>
      <c r="G25" s="52">
        <v>1</v>
      </c>
      <c r="H25" s="45">
        <f t="shared" si="0"/>
        <v>1</v>
      </c>
      <c r="I25" s="50"/>
      <c r="J25" s="102">
        <v>1</v>
      </c>
      <c r="K25" s="67"/>
      <c r="L25" s="50"/>
      <c r="M25" s="50"/>
      <c r="N25" s="47">
        <f t="shared" si="1"/>
        <v>1</v>
      </c>
      <c r="O25" s="48">
        <f t="shared" si="2"/>
        <v>1</v>
      </c>
    </row>
    <row r="26" spans="1:15" ht="15">
      <c r="A26" s="13">
        <v>22</v>
      </c>
      <c r="B26" s="37" t="s">
        <v>68</v>
      </c>
      <c r="C26" s="71">
        <v>70230101</v>
      </c>
      <c r="D26" s="44" t="s">
        <v>66</v>
      </c>
      <c r="E26" s="51" t="s">
        <v>26</v>
      </c>
      <c r="F26" s="45">
        <v>1</v>
      </c>
      <c r="G26" s="45">
        <v>7</v>
      </c>
      <c r="H26" s="45">
        <f t="shared" si="0"/>
        <v>8</v>
      </c>
      <c r="I26" s="50"/>
      <c r="J26" s="102">
        <v>8</v>
      </c>
      <c r="K26" s="97">
        <v>3</v>
      </c>
      <c r="L26" s="50"/>
      <c r="M26" s="50">
        <v>3</v>
      </c>
      <c r="N26" s="47">
        <f t="shared" si="1"/>
        <v>11</v>
      </c>
      <c r="O26" s="48">
        <f t="shared" si="2"/>
        <v>11</v>
      </c>
    </row>
    <row r="27" spans="1:15" ht="15">
      <c r="A27" s="13">
        <v>23</v>
      </c>
      <c r="B27" s="37" t="s">
        <v>68</v>
      </c>
      <c r="C27" s="71">
        <v>70230104</v>
      </c>
      <c r="D27" s="44" t="s">
        <v>66</v>
      </c>
      <c r="E27" s="51" t="s">
        <v>28</v>
      </c>
      <c r="F27" s="45">
        <v>1</v>
      </c>
      <c r="G27" s="45">
        <v>8</v>
      </c>
      <c r="H27" s="45">
        <f t="shared" si="0"/>
        <v>9</v>
      </c>
      <c r="I27" s="50"/>
      <c r="J27" s="102">
        <v>8</v>
      </c>
      <c r="K27" s="69"/>
      <c r="L27" s="50"/>
      <c r="M27" s="50"/>
      <c r="N27" s="47">
        <f t="shared" si="1"/>
        <v>9</v>
      </c>
      <c r="O27" s="48">
        <f t="shared" si="2"/>
        <v>8</v>
      </c>
    </row>
    <row r="28" spans="1:15" ht="15">
      <c r="A28" s="13">
        <v>24</v>
      </c>
      <c r="B28" s="37" t="s">
        <v>68</v>
      </c>
      <c r="C28" s="71">
        <v>70230104</v>
      </c>
      <c r="D28" s="44" t="s">
        <v>65</v>
      </c>
      <c r="E28" s="51" t="s">
        <v>27</v>
      </c>
      <c r="F28" s="45">
        <v>7</v>
      </c>
      <c r="G28" s="45">
        <v>12</v>
      </c>
      <c r="H28" s="45">
        <f t="shared" si="0"/>
        <v>19</v>
      </c>
      <c r="I28" s="50"/>
      <c r="J28" s="102">
        <v>15</v>
      </c>
      <c r="K28" s="97">
        <v>5</v>
      </c>
      <c r="L28" s="50"/>
      <c r="M28" s="50">
        <v>5</v>
      </c>
      <c r="N28" s="47">
        <f t="shared" si="1"/>
        <v>24</v>
      </c>
      <c r="O28" s="48">
        <f t="shared" si="2"/>
        <v>20</v>
      </c>
    </row>
    <row r="29" spans="1:15" ht="15">
      <c r="A29" s="13">
        <v>25</v>
      </c>
      <c r="B29" s="37" t="s">
        <v>68</v>
      </c>
      <c r="C29" s="71">
        <v>70230104</v>
      </c>
      <c r="D29" s="44" t="s">
        <v>65</v>
      </c>
      <c r="E29" s="51" t="s">
        <v>29</v>
      </c>
      <c r="F29" s="52">
        <v>1</v>
      </c>
      <c r="G29" s="52"/>
      <c r="H29" s="45">
        <f t="shared" si="0"/>
        <v>1</v>
      </c>
      <c r="I29" s="50"/>
      <c r="J29" s="102">
        <v>0</v>
      </c>
      <c r="K29" s="67"/>
      <c r="L29" s="50"/>
      <c r="M29" s="50"/>
      <c r="N29" s="47">
        <f t="shared" si="1"/>
        <v>1</v>
      </c>
      <c r="O29" s="48">
        <f t="shared" si="2"/>
        <v>0</v>
      </c>
    </row>
    <row r="30" spans="1:15" ht="15">
      <c r="A30" s="13">
        <v>26</v>
      </c>
      <c r="B30" s="36" t="s">
        <v>67</v>
      </c>
      <c r="C30" s="54">
        <v>70720801</v>
      </c>
      <c r="D30" s="65" t="s">
        <v>16</v>
      </c>
      <c r="E30" s="68" t="s">
        <v>124</v>
      </c>
      <c r="F30" s="67"/>
      <c r="G30" s="67"/>
      <c r="H30" s="45">
        <f t="shared" si="0"/>
        <v>0</v>
      </c>
      <c r="I30" s="50"/>
      <c r="J30" s="102">
        <v>0</v>
      </c>
      <c r="K30" s="98">
        <v>1</v>
      </c>
      <c r="L30" s="50"/>
      <c r="M30" s="50">
        <v>1</v>
      </c>
      <c r="N30" s="47">
        <f t="shared" si="1"/>
        <v>1</v>
      </c>
      <c r="O30" s="48">
        <f t="shared" si="2"/>
        <v>1</v>
      </c>
    </row>
    <row r="31" spans="1:15" ht="15">
      <c r="A31" s="13">
        <v>27</v>
      </c>
      <c r="B31" s="36" t="s">
        <v>67</v>
      </c>
      <c r="C31" s="74">
        <v>70711201</v>
      </c>
      <c r="D31" s="65" t="s">
        <v>16</v>
      </c>
      <c r="E31" s="68" t="s">
        <v>121</v>
      </c>
      <c r="F31" s="67"/>
      <c r="G31" s="67">
        <v>1</v>
      </c>
      <c r="H31" s="45">
        <f t="shared" si="0"/>
        <v>1</v>
      </c>
      <c r="I31" s="50"/>
      <c r="J31" s="102">
        <v>0</v>
      </c>
      <c r="K31" s="67"/>
      <c r="L31" s="50"/>
      <c r="M31" s="50"/>
      <c r="N31" s="47">
        <f t="shared" si="1"/>
        <v>1</v>
      </c>
      <c r="O31" s="48">
        <f t="shared" si="2"/>
        <v>0</v>
      </c>
    </row>
    <row r="32" spans="1:15" ht="15">
      <c r="A32" s="13">
        <v>28</v>
      </c>
      <c r="B32" s="36" t="s">
        <v>67</v>
      </c>
      <c r="C32" s="53">
        <v>70610204</v>
      </c>
      <c r="D32" s="66" t="s">
        <v>72</v>
      </c>
      <c r="E32" s="68" t="s">
        <v>120</v>
      </c>
      <c r="F32" s="69">
        <f>3-1</f>
        <v>2</v>
      </c>
      <c r="G32" s="69">
        <v>4</v>
      </c>
      <c r="H32" s="45">
        <f t="shared" si="0"/>
        <v>6</v>
      </c>
      <c r="I32" s="50"/>
      <c r="J32" s="102">
        <v>3</v>
      </c>
      <c r="K32" s="97">
        <v>2</v>
      </c>
      <c r="L32" s="50"/>
      <c r="M32" s="50">
        <v>2</v>
      </c>
      <c r="N32" s="47">
        <f t="shared" si="1"/>
        <v>8</v>
      </c>
      <c r="O32" s="48">
        <f t="shared" si="2"/>
        <v>5</v>
      </c>
    </row>
    <row r="33" spans="1:15" ht="15">
      <c r="A33" s="13">
        <v>29</v>
      </c>
      <c r="B33" s="36" t="s">
        <v>57</v>
      </c>
      <c r="C33" s="72">
        <v>70711601</v>
      </c>
      <c r="D33" s="65" t="s">
        <v>16</v>
      </c>
      <c r="E33" s="68" t="s">
        <v>122</v>
      </c>
      <c r="F33" s="67"/>
      <c r="G33" s="67">
        <v>1</v>
      </c>
      <c r="H33" s="45">
        <f t="shared" si="0"/>
        <v>1</v>
      </c>
      <c r="I33" s="50"/>
      <c r="J33" s="102">
        <v>0</v>
      </c>
      <c r="K33" s="67"/>
      <c r="L33" s="50"/>
      <c r="M33" s="50"/>
      <c r="N33" s="47">
        <f t="shared" si="1"/>
        <v>1</v>
      </c>
      <c r="O33" s="48">
        <f t="shared" si="2"/>
        <v>0</v>
      </c>
    </row>
    <row r="34" spans="1:15" ht="25.5">
      <c r="A34" s="13">
        <v>30</v>
      </c>
      <c r="B34" s="9" t="s">
        <v>32</v>
      </c>
      <c r="C34" s="72">
        <v>70711801</v>
      </c>
      <c r="D34" s="65" t="s">
        <v>16</v>
      </c>
      <c r="E34" s="68" t="s">
        <v>127</v>
      </c>
      <c r="F34" s="67">
        <v>2</v>
      </c>
      <c r="G34" s="67"/>
      <c r="H34" s="45">
        <f t="shared" si="0"/>
        <v>2</v>
      </c>
      <c r="I34" s="50"/>
      <c r="J34" s="102">
        <v>0</v>
      </c>
      <c r="K34" s="67"/>
      <c r="L34" s="50"/>
      <c r="M34" s="50"/>
      <c r="N34" s="47">
        <f t="shared" si="1"/>
        <v>2</v>
      </c>
      <c r="O34" s="48">
        <f t="shared" si="2"/>
        <v>0</v>
      </c>
    </row>
    <row r="35" spans="1:15" ht="24">
      <c r="A35" s="13">
        <v>31</v>
      </c>
      <c r="B35" s="39" t="s">
        <v>61</v>
      </c>
      <c r="C35" s="74">
        <v>70710402</v>
      </c>
      <c r="D35" s="44" t="s">
        <v>64</v>
      </c>
      <c r="E35" s="51" t="s">
        <v>30</v>
      </c>
      <c r="F35" s="52">
        <v>1</v>
      </c>
      <c r="G35" s="52">
        <v>5</v>
      </c>
      <c r="H35" s="45">
        <f t="shared" si="0"/>
        <v>6</v>
      </c>
      <c r="I35" s="50"/>
      <c r="J35" s="102">
        <v>4</v>
      </c>
      <c r="K35" s="98">
        <v>1</v>
      </c>
      <c r="L35" s="50"/>
      <c r="M35" s="50">
        <v>1</v>
      </c>
      <c r="N35" s="47">
        <f t="shared" si="1"/>
        <v>7</v>
      </c>
      <c r="O35" s="48">
        <f t="shared" si="2"/>
        <v>5</v>
      </c>
    </row>
    <row r="36" spans="1:15" ht="15">
      <c r="A36" s="13">
        <v>32</v>
      </c>
      <c r="B36" s="36" t="s">
        <v>67</v>
      </c>
      <c r="C36" s="53">
        <v>7051101</v>
      </c>
      <c r="D36" s="65" t="s">
        <v>16</v>
      </c>
      <c r="E36" s="68" t="s">
        <v>128</v>
      </c>
      <c r="F36" s="52">
        <v>1</v>
      </c>
      <c r="G36" s="52"/>
      <c r="H36" s="45">
        <f t="shared" si="0"/>
        <v>1</v>
      </c>
      <c r="I36" s="50"/>
      <c r="J36" s="102">
        <v>0</v>
      </c>
      <c r="K36" s="67"/>
      <c r="L36" s="50"/>
      <c r="M36" s="50"/>
      <c r="N36" s="47">
        <f t="shared" si="1"/>
        <v>1</v>
      </c>
      <c r="O36" s="48">
        <f t="shared" si="2"/>
        <v>0</v>
      </c>
    </row>
    <row r="37" spans="1:15" ht="24">
      <c r="A37" s="13">
        <v>33</v>
      </c>
      <c r="B37" s="39" t="s">
        <v>60</v>
      </c>
      <c r="C37" s="74">
        <v>70610701</v>
      </c>
      <c r="D37" s="54" t="s">
        <v>72</v>
      </c>
      <c r="E37" s="51" t="s">
        <v>96</v>
      </c>
      <c r="F37" s="45"/>
      <c r="G37" s="45">
        <v>4</v>
      </c>
      <c r="H37" s="45">
        <f t="shared" si="0"/>
        <v>4</v>
      </c>
      <c r="I37" s="46"/>
      <c r="J37" s="102">
        <v>1</v>
      </c>
      <c r="K37" s="69"/>
      <c r="L37" s="46"/>
      <c r="M37" s="46"/>
      <c r="N37" s="47">
        <f t="shared" si="1"/>
        <v>4</v>
      </c>
      <c r="O37" s="48">
        <f t="shared" si="2"/>
        <v>1</v>
      </c>
    </row>
    <row r="38" spans="1:15" ht="22.5">
      <c r="A38" s="13">
        <v>34</v>
      </c>
      <c r="B38" s="36" t="s">
        <v>58</v>
      </c>
      <c r="C38" s="72">
        <v>70530702</v>
      </c>
      <c r="D38" s="43" t="s">
        <v>77</v>
      </c>
      <c r="E38" s="51" t="s">
        <v>98</v>
      </c>
      <c r="F38" s="45"/>
      <c r="G38" s="45"/>
      <c r="H38" s="45">
        <f t="shared" si="0"/>
        <v>0</v>
      </c>
      <c r="I38" s="46"/>
      <c r="J38" s="102">
        <v>0</v>
      </c>
      <c r="K38" s="69"/>
      <c r="L38" s="46"/>
      <c r="M38" s="46"/>
      <c r="N38" s="47">
        <f t="shared" si="1"/>
        <v>0</v>
      </c>
      <c r="O38" s="48">
        <f t="shared" si="2"/>
        <v>0</v>
      </c>
    </row>
    <row r="39" spans="1:15" ht="15">
      <c r="A39" s="13">
        <v>35</v>
      </c>
      <c r="B39" s="36" t="s">
        <v>57</v>
      </c>
      <c r="C39" s="71">
        <v>70310101</v>
      </c>
      <c r="D39" s="54" t="s">
        <v>36</v>
      </c>
      <c r="E39" s="51" t="s">
        <v>18</v>
      </c>
      <c r="F39" s="45">
        <v>3</v>
      </c>
      <c r="G39" s="45">
        <v>6</v>
      </c>
      <c r="H39" s="45">
        <f t="shared" si="0"/>
        <v>9</v>
      </c>
      <c r="I39" s="50"/>
      <c r="J39" s="102">
        <v>4</v>
      </c>
      <c r="K39" s="97">
        <v>1</v>
      </c>
      <c r="L39" s="50"/>
      <c r="M39" s="50">
        <v>1</v>
      </c>
      <c r="N39" s="47">
        <f t="shared" si="1"/>
        <v>10</v>
      </c>
      <c r="O39" s="48">
        <f t="shared" si="2"/>
        <v>5</v>
      </c>
    </row>
    <row r="40" spans="1:15" ht="15">
      <c r="A40" s="13">
        <v>36</v>
      </c>
      <c r="B40" s="36" t="s">
        <v>58</v>
      </c>
      <c r="C40" s="71">
        <v>70530902</v>
      </c>
      <c r="D40" s="44" t="s">
        <v>16</v>
      </c>
      <c r="E40" s="51" t="s">
        <v>92</v>
      </c>
      <c r="F40" s="45">
        <v>1</v>
      </c>
      <c r="G40" s="45">
        <v>2</v>
      </c>
      <c r="H40" s="45">
        <f t="shared" si="0"/>
        <v>3</v>
      </c>
      <c r="I40" s="46"/>
      <c r="J40" s="102">
        <v>0</v>
      </c>
      <c r="K40" s="97">
        <v>1</v>
      </c>
      <c r="L40" s="46"/>
      <c r="M40" s="46"/>
      <c r="N40" s="47">
        <f t="shared" si="1"/>
        <v>4</v>
      </c>
      <c r="O40" s="48">
        <f t="shared" si="2"/>
        <v>0</v>
      </c>
    </row>
    <row r="41" spans="1:15" ht="24">
      <c r="A41" s="13">
        <v>37</v>
      </c>
      <c r="B41" s="39" t="s">
        <v>61</v>
      </c>
      <c r="C41" s="74">
        <v>70710401</v>
      </c>
      <c r="D41" s="44" t="s">
        <v>64</v>
      </c>
      <c r="E41" s="51" t="s">
        <v>100</v>
      </c>
      <c r="F41" s="45"/>
      <c r="G41" s="45">
        <v>1</v>
      </c>
      <c r="H41" s="45">
        <f t="shared" si="0"/>
        <v>1</v>
      </c>
      <c r="I41" s="46"/>
      <c r="J41" s="102">
        <v>0</v>
      </c>
      <c r="K41" s="69"/>
      <c r="L41" s="46"/>
      <c r="M41" s="46"/>
      <c r="N41" s="47">
        <f t="shared" si="1"/>
        <v>1</v>
      </c>
      <c r="O41" s="48">
        <f t="shared" si="2"/>
        <v>0</v>
      </c>
    </row>
    <row r="42" spans="1:15" ht="15">
      <c r="A42" s="13">
        <v>38</v>
      </c>
      <c r="B42" s="37" t="s">
        <v>68</v>
      </c>
      <c r="C42" s="71">
        <v>70310901</v>
      </c>
      <c r="D42" s="44" t="s">
        <v>87</v>
      </c>
      <c r="E42" s="51" t="s">
        <v>50</v>
      </c>
      <c r="F42" s="52">
        <f>4+1</f>
        <v>5</v>
      </c>
      <c r="G42" s="52">
        <v>10</v>
      </c>
      <c r="H42" s="45">
        <f t="shared" si="0"/>
        <v>15</v>
      </c>
      <c r="I42" s="50"/>
      <c r="J42" s="102">
        <v>8</v>
      </c>
      <c r="K42" s="67"/>
      <c r="L42" s="50"/>
      <c r="M42" s="50"/>
      <c r="N42" s="47">
        <f t="shared" si="1"/>
        <v>15</v>
      </c>
      <c r="O42" s="48">
        <f t="shared" si="2"/>
        <v>8</v>
      </c>
    </row>
    <row r="43" spans="1:15" ht="15">
      <c r="A43" s="13">
        <v>39</v>
      </c>
      <c r="B43" s="36" t="s">
        <v>57</v>
      </c>
      <c r="C43" s="71">
        <v>70310501</v>
      </c>
      <c r="D43" s="54" t="s">
        <v>36</v>
      </c>
      <c r="E43" s="51" t="s">
        <v>55</v>
      </c>
      <c r="F43" s="52"/>
      <c r="G43" s="52">
        <v>5</v>
      </c>
      <c r="H43" s="45">
        <f t="shared" si="0"/>
        <v>5</v>
      </c>
      <c r="I43" s="50"/>
      <c r="J43" s="102">
        <v>0</v>
      </c>
      <c r="K43" s="67"/>
      <c r="L43" s="50"/>
      <c r="M43" s="50"/>
      <c r="N43" s="47">
        <f t="shared" si="1"/>
        <v>5</v>
      </c>
      <c r="O43" s="48">
        <f t="shared" si="2"/>
        <v>0</v>
      </c>
    </row>
    <row r="44" spans="1:15" ht="15">
      <c r="A44" s="13">
        <v>40</v>
      </c>
      <c r="B44" s="36" t="s">
        <v>58</v>
      </c>
      <c r="C44" s="71">
        <v>70531001</v>
      </c>
      <c r="D44" s="44" t="s">
        <v>14</v>
      </c>
      <c r="E44" s="55" t="s">
        <v>69</v>
      </c>
      <c r="F44" s="52"/>
      <c r="G44" s="52">
        <v>1</v>
      </c>
      <c r="H44" s="45">
        <f t="shared" si="0"/>
        <v>1</v>
      </c>
      <c r="I44" s="50"/>
      <c r="J44" s="102">
        <v>0</v>
      </c>
      <c r="K44" s="98">
        <v>1</v>
      </c>
      <c r="L44" s="50"/>
      <c r="M44" s="50"/>
      <c r="N44" s="47">
        <f t="shared" si="1"/>
        <v>2</v>
      </c>
      <c r="O44" s="48">
        <f t="shared" si="2"/>
        <v>0</v>
      </c>
    </row>
    <row r="45" spans="1:15" ht="15">
      <c r="A45" s="13">
        <v>41</v>
      </c>
      <c r="B45" s="36" t="s">
        <v>59</v>
      </c>
      <c r="C45" s="71">
        <v>70540201</v>
      </c>
      <c r="D45" s="54" t="s">
        <v>72</v>
      </c>
      <c r="E45" s="55" t="s">
        <v>73</v>
      </c>
      <c r="F45" s="52">
        <v>2</v>
      </c>
      <c r="G45" s="52">
        <v>9</v>
      </c>
      <c r="H45" s="45">
        <f t="shared" si="0"/>
        <v>11</v>
      </c>
      <c r="I45" s="50"/>
      <c r="J45" s="102">
        <v>5</v>
      </c>
      <c r="K45" s="67"/>
      <c r="L45" s="50"/>
      <c r="M45" s="50"/>
      <c r="N45" s="47">
        <f t="shared" si="1"/>
        <v>11</v>
      </c>
      <c r="O45" s="48">
        <f t="shared" si="2"/>
        <v>5</v>
      </c>
    </row>
    <row r="46" spans="1:15" ht="24">
      <c r="A46" s="13">
        <v>42</v>
      </c>
      <c r="B46" s="39" t="s">
        <v>60</v>
      </c>
      <c r="C46" s="74">
        <v>70610101</v>
      </c>
      <c r="D46" s="54" t="s">
        <v>72</v>
      </c>
      <c r="E46" s="55" t="s">
        <v>75</v>
      </c>
      <c r="F46" s="45"/>
      <c r="G46" s="45">
        <v>8</v>
      </c>
      <c r="H46" s="45">
        <f t="shared" si="0"/>
        <v>8</v>
      </c>
      <c r="I46" s="50"/>
      <c r="J46" s="102">
        <v>3</v>
      </c>
      <c r="K46" s="97">
        <v>1</v>
      </c>
      <c r="L46" s="50"/>
      <c r="M46" s="50"/>
      <c r="N46" s="47">
        <f t="shared" si="1"/>
        <v>9</v>
      </c>
      <c r="O46" s="48">
        <f t="shared" si="2"/>
        <v>3</v>
      </c>
    </row>
    <row r="47" spans="1:15" ht="22.5">
      <c r="A47" s="13">
        <v>43</v>
      </c>
      <c r="B47" s="40" t="s">
        <v>85</v>
      </c>
      <c r="C47" s="72">
        <v>70811803</v>
      </c>
      <c r="D47" s="43" t="s">
        <v>77</v>
      </c>
      <c r="E47" s="56" t="s">
        <v>78</v>
      </c>
      <c r="F47" s="45"/>
      <c r="G47" s="45"/>
      <c r="H47" s="45">
        <f t="shared" si="0"/>
        <v>0</v>
      </c>
      <c r="I47" s="50"/>
      <c r="J47" s="102">
        <v>0</v>
      </c>
      <c r="K47" s="99">
        <v>1</v>
      </c>
      <c r="L47" s="45"/>
      <c r="M47" s="50"/>
      <c r="N47" s="47">
        <f t="shared" si="1"/>
        <v>1</v>
      </c>
      <c r="O47" s="48">
        <f t="shared" si="2"/>
        <v>0</v>
      </c>
    </row>
    <row r="48" spans="1:15" ht="22.5">
      <c r="A48" s="13">
        <v>44</v>
      </c>
      <c r="B48" s="40" t="s">
        <v>85</v>
      </c>
      <c r="C48" s="72">
        <v>70812001</v>
      </c>
      <c r="D48" s="43" t="s">
        <v>77</v>
      </c>
      <c r="E48" s="56" t="s">
        <v>80</v>
      </c>
      <c r="F48" s="52"/>
      <c r="G48" s="52"/>
      <c r="H48" s="45">
        <f t="shared" si="0"/>
        <v>0</v>
      </c>
      <c r="I48" s="50"/>
      <c r="J48" s="102">
        <v>0</v>
      </c>
      <c r="K48" s="101">
        <f>4+1+2-2</f>
        <v>5</v>
      </c>
      <c r="L48" s="52"/>
      <c r="M48" s="50">
        <v>1</v>
      </c>
      <c r="N48" s="47">
        <f t="shared" si="1"/>
        <v>5</v>
      </c>
      <c r="O48" s="48">
        <f t="shared" si="2"/>
        <v>1</v>
      </c>
    </row>
    <row r="49" spans="1:15" ht="15">
      <c r="A49" s="13">
        <v>45</v>
      </c>
      <c r="B49" s="36" t="s">
        <v>57</v>
      </c>
      <c r="C49" s="71">
        <v>70411401</v>
      </c>
      <c r="D49" s="54" t="s">
        <v>36</v>
      </c>
      <c r="E49" s="56" t="s">
        <v>82</v>
      </c>
      <c r="F49" s="52">
        <v>4</v>
      </c>
      <c r="G49" s="52">
        <v>3</v>
      </c>
      <c r="H49" s="45">
        <f t="shared" si="0"/>
        <v>7</v>
      </c>
      <c r="I49" s="50"/>
      <c r="J49" s="102">
        <v>2</v>
      </c>
      <c r="K49" s="67"/>
      <c r="L49" s="50"/>
      <c r="M49" s="50"/>
      <c r="N49" s="47">
        <f t="shared" si="1"/>
        <v>7</v>
      </c>
      <c r="O49" s="48">
        <f t="shared" si="2"/>
        <v>2</v>
      </c>
    </row>
    <row r="50" spans="1:15" ht="15">
      <c r="A50" s="13">
        <v>46</v>
      </c>
      <c r="B50" s="37" t="s">
        <v>68</v>
      </c>
      <c r="C50" s="71">
        <v>70220501</v>
      </c>
      <c r="D50" s="44" t="s">
        <v>86</v>
      </c>
      <c r="E50" s="55" t="s">
        <v>84</v>
      </c>
      <c r="F50" s="45"/>
      <c r="G50" s="45">
        <v>6</v>
      </c>
      <c r="H50" s="45">
        <f t="shared" si="0"/>
        <v>6</v>
      </c>
      <c r="I50" s="50"/>
      <c r="J50" s="102">
        <v>2</v>
      </c>
      <c r="K50" s="97">
        <v>1</v>
      </c>
      <c r="L50" s="50"/>
      <c r="M50" s="50"/>
      <c r="N50" s="47">
        <f t="shared" si="1"/>
        <v>7</v>
      </c>
      <c r="O50" s="48">
        <f t="shared" si="2"/>
        <v>2</v>
      </c>
    </row>
    <row r="51" spans="1:15" ht="15">
      <c r="A51" s="75">
        <v>47</v>
      </c>
      <c r="B51" s="76"/>
      <c r="C51" s="83">
        <v>70530401</v>
      </c>
      <c r="D51" s="44" t="s">
        <v>64</v>
      </c>
      <c r="E51" s="82" t="s">
        <v>126</v>
      </c>
      <c r="F51" s="45"/>
      <c r="G51" s="45">
        <v>3</v>
      </c>
      <c r="H51" s="45">
        <f t="shared" si="0"/>
        <v>3</v>
      </c>
      <c r="I51" s="50"/>
      <c r="J51" s="102">
        <v>1</v>
      </c>
      <c r="K51" s="69"/>
      <c r="L51" s="50"/>
      <c r="M51" s="50"/>
      <c r="N51" s="47">
        <f t="shared" si="1"/>
        <v>3</v>
      </c>
      <c r="O51" s="48">
        <f t="shared" si="2"/>
        <v>1</v>
      </c>
    </row>
    <row r="52" spans="1:17" ht="12.75">
      <c r="A52" s="103" t="s">
        <v>6</v>
      </c>
      <c r="B52" s="104"/>
      <c r="C52" s="104"/>
      <c r="D52" s="104"/>
      <c r="E52" s="105"/>
      <c r="F52" s="23">
        <f>SUM(F5:F51)</f>
        <v>81</v>
      </c>
      <c r="G52" s="23">
        <f>SUM(G5:G51)</f>
        <v>239</v>
      </c>
      <c r="H52" s="23">
        <f>SUM(H5:H51)</f>
        <v>320</v>
      </c>
      <c r="I52" s="23">
        <f aca="true" t="shared" si="3" ref="I52:O52">SUM(I5:I51)</f>
        <v>0</v>
      </c>
      <c r="J52" s="23">
        <f t="shared" si="3"/>
        <v>183</v>
      </c>
      <c r="K52" s="23">
        <f t="shared" si="3"/>
        <v>86</v>
      </c>
      <c r="L52" s="23">
        <f t="shared" si="3"/>
        <v>0</v>
      </c>
      <c r="M52" s="23">
        <f t="shared" si="3"/>
        <v>33</v>
      </c>
      <c r="N52" s="23">
        <f>SUM(N5:N51)</f>
        <v>406</v>
      </c>
      <c r="O52" s="23">
        <f t="shared" si="3"/>
        <v>216</v>
      </c>
      <c r="Q52" s="16"/>
    </row>
    <row r="53" ht="13.5" thickBot="1"/>
    <row r="54" spans="5:19" ht="15.75">
      <c r="E54" s="30" t="s">
        <v>34</v>
      </c>
      <c r="F54" s="31">
        <f>SUM(N5:N14)+SUM(N16:N32)+SUM(N36:N38)+SUM(N40:N41)+N44+N45+N50+N15</f>
        <v>341</v>
      </c>
      <c r="G54" s="70"/>
      <c r="H54" s="70"/>
      <c r="I54" s="70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5:9" ht="12.75">
      <c r="E55" s="32" t="s">
        <v>31</v>
      </c>
      <c r="F55" s="33">
        <f>+N43+N46</f>
        <v>14</v>
      </c>
      <c r="G55" s="70"/>
      <c r="H55" s="70"/>
      <c r="I55" s="70"/>
    </row>
    <row r="56" spans="5:9" ht="12.75">
      <c r="E56" s="32" t="s">
        <v>32</v>
      </c>
      <c r="F56" s="33">
        <f>N33+N34+N39+N42+N49</f>
        <v>35</v>
      </c>
      <c r="G56" s="70"/>
      <c r="H56" s="70"/>
      <c r="I56" s="70"/>
    </row>
    <row r="57" spans="5:9" ht="12.75">
      <c r="E57" s="32" t="s">
        <v>33</v>
      </c>
      <c r="F57" s="33">
        <f>N35</f>
        <v>7</v>
      </c>
      <c r="G57" s="70"/>
      <c r="H57" s="70"/>
      <c r="I57" s="70"/>
    </row>
    <row r="58" spans="5:9" ht="13.5" thickBot="1">
      <c r="E58" s="34" t="s">
        <v>85</v>
      </c>
      <c r="F58" s="35">
        <f>+N47+N48</f>
        <v>6</v>
      </c>
      <c r="G58" s="70"/>
      <c r="H58" s="70"/>
      <c r="I58" s="70"/>
    </row>
    <row r="59" spans="5:9" ht="12.75">
      <c r="E59" s="37" t="s">
        <v>68</v>
      </c>
      <c r="F59" s="41">
        <f>+N27+N28+N29+N26+N25+N24+N22+N23+N6+N50+N42+N5</f>
        <v>137</v>
      </c>
      <c r="G59" s="87"/>
      <c r="H59" s="87"/>
      <c r="I59" s="85"/>
    </row>
    <row r="60" spans="5:9" ht="12.75">
      <c r="E60" s="36" t="s">
        <v>67</v>
      </c>
      <c r="F60" s="42"/>
      <c r="G60" s="87"/>
      <c r="H60" s="87"/>
      <c r="I60" s="85"/>
    </row>
    <row r="61" spans="5:9" ht="12.75">
      <c r="E61" s="36" t="s">
        <v>57</v>
      </c>
      <c r="F61" s="42">
        <f>+N39+N43+N49</f>
        <v>22</v>
      </c>
      <c r="G61" s="87"/>
      <c r="H61" s="87"/>
      <c r="I61" s="85"/>
    </row>
    <row r="62" spans="5:9" ht="12.75">
      <c r="E62" s="36" t="s">
        <v>35</v>
      </c>
      <c r="F62" s="42">
        <f>+N16+N15</f>
        <v>49</v>
      </c>
      <c r="G62" s="87"/>
      <c r="H62" s="87"/>
      <c r="I62" s="85"/>
    </row>
    <row r="63" spans="5:9" ht="12.75">
      <c r="E63" s="36" t="s">
        <v>58</v>
      </c>
      <c r="F63" s="42">
        <f>+N10+N40+N19+N13+N36+N44+N51</f>
        <v>66</v>
      </c>
      <c r="G63" s="87"/>
      <c r="H63" s="87"/>
      <c r="I63" s="85"/>
    </row>
    <row r="64" spans="5:9" ht="12.75">
      <c r="E64" s="38" t="s">
        <v>117</v>
      </c>
      <c r="F64" s="42">
        <f>+N9</f>
        <v>4</v>
      </c>
      <c r="G64" s="87"/>
      <c r="H64" s="87"/>
      <c r="I64" s="85"/>
    </row>
    <row r="65" spans="5:9" ht="12.75">
      <c r="E65" s="36" t="s">
        <v>59</v>
      </c>
      <c r="F65" s="42">
        <f>+N7+N45</f>
        <v>45</v>
      </c>
      <c r="G65" s="87"/>
      <c r="H65" s="87"/>
      <c r="I65" s="85"/>
    </row>
    <row r="66" spans="5:9" ht="12.75">
      <c r="E66" s="39" t="s">
        <v>60</v>
      </c>
      <c r="F66" s="42">
        <f>+N46+N31+N33+N34+N30+N32+N37</f>
        <v>26</v>
      </c>
      <c r="G66" s="87"/>
      <c r="H66" s="87"/>
      <c r="I66" s="85"/>
    </row>
    <row r="67" spans="5:9" ht="12.75">
      <c r="E67" s="39" t="s">
        <v>61</v>
      </c>
      <c r="F67" s="42">
        <f>+N35+N41</f>
        <v>8</v>
      </c>
      <c r="G67" s="87"/>
      <c r="H67" s="87"/>
      <c r="I67" s="85"/>
    </row>
    <row r="68" spans="5:9" ht="12.75">
      <c r="E68" s="40" t="s">
        <v>85</v>
      </c>
      <c r="F68" s="24">
        <f>+N8+N11+N12+N14+N17+N18+N20+N21+N38+N47+N48</f>
        <v>49</v>
      </c>
      <c r="G68" s="88"/>
      <c r="H68" s="88"/>
      <c r="I68" s="86"/>
    </row>
  </sheetData>
  <sheetProtection/>
  <autoFilter ref="A4:S52"/>
  <mergeCells count="4">
    <mergeCell ref="A52:E52"/>
    <mergeCell ref="A1:O1"/>
    <mergeCell ref="A3:O3"/>
    <mergeCell ref="A2:O2"/>
  </mergeCells>
  <printOptions/>
  <pageMargins left="0.31" right="0.26" top="0.28" bottom="0.25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175" zoomScaleNormal="175" zoomScalePageLayoutView="0" workbookViewId="0" topLeftCell="A13">
      <selection activeCell="F17" sqref="F17"/>
    </sheetView>
  </sheetViews>
  <sheetFormatPr defaultColWidth="9.00390625" defaultRowHeight="12.75"/>
  <cols>
    <col min="1" max="1" width="4.00390625" style="18" customWidth="1"/>
    <col min="2" max="2" width="8.25390625" style="29" bestFit="1" customWidth="1"/>
    <col min="3" max="3" width="21.25390625" style="29" customWidth="1"/>
    <col min="4" max="4" width="35.125" style="64" customWidth="1"/>
    <col min="5" max="7" width="10.00390625" style="22" customWidth="1"/>
    <col min="8" max="8" width="8.625" style="22" customWidth="1"/>
    <col min="9" max="9" width="7.125" style="22" customWidth="1"/>
    <col min="10" max="10" width="8.75390625" style="11" customWidth="1"/>
    <col min="11" max="11" width="9.125" style="17" customWidth="1"/>
    <col min="12" max="12" width="10.625" style="17" customWidth="1"/>
    <col min="13" max="13" width="8.75390625" style="11" customWidth="1"/>
    <col min="14" max="16384" width="9.125" style="11" customWidth="1"/>
  </cols>
  <sheetData>
    <row r="1" spans="1:13" ht="18.7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62"/>
    </row>
    <row r="2" spans="1:13" ht="18.75" customHeight="1">
      <c r="A2" s="109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62"/>
    </row>
    <row r="3" spans="1:13" ht="19.5" thickBot="1">
      <c r="A3" s="111" t="str">
        <f>kontingent!A3</f>
        <v>01.11.2023 йил холати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2" ht="33" customHeight="1" thickBot="1">
      <c r="A4" s="60" t="s">
        <v>0</v>
      </c>
      <c r="B4" s="61" t="s">
        <v>62</v>
      </c>
      <c r="C4" s="61" t="s">
        <v>63</v>
      </c>
      <c r="D4" s="60" t="s">
        <v>1</v>
      </c>
      <c r="E4" s="91" t="s">
        <v>129</v>
      </c>
      <c r="F4" s="92" t="s">
        <v>131</v>
      </c>
      <c r="G4" s="92" t="s">
        <v>130</v>
      </c>
      <c r="H4" s="60" t="s">
        <v>3</v>
      </c>
      <c r="I4" s="60" t="s">
        <v>2</v>
      </c>
      <c r="J4" s="60" t="s">
        <v>3</v>
      </c>
      <c r="K4" s="60" t="s">
        <v>4</v>
      </c>
      <c r="L4" s="60" t="s">
        <v>3</v>
      </c>
    </row>
    <row r="5" spans="1:12" ht="15">
      <c r="A5" s="20">
        <v>1</v>
      </c>
      <c r="B5" s="59" t="s">
        <v>88</v>
      </c>
      <c r="C5" s="28" t="s">
        <v>65</v>
      </c>
      <c r="D5" s="59" t="s">
        <v>89</v>
      </c>
      <c r="E5" s="45">
        <v>1</v>
      </c>
      <c r="F5" s="95">
        <v>1</v>
      </c>
      <c r="G5" s="45">
        <f>+F5+E5</f>
        <v>2</v>
      </c>
      <c r="H5" s="102">
        <v>1</v>
      </c>
      <c r="I5" s="69"/>
      <c r="J5" s="46"/>
      <c r="K5" s="13">
        <f>+I5+G5</f>
        <v>2</v>
      </c>
      <c r="L5" s="13">
        <f aca="true" t="shared" si="0" ref="L5:L51">H5+J5</f>
        <v>1</v>
      </c>
    </row>
    <row r="6" spans="1:12" ht="15">
      <c r="A6" s="20">
        <v>2</v>
      </c>
      <c r="B6" s="59" t="s">
        <v>90</v>
      </c>
      <c r="C6" s="28" t="s">
        <v>13</v>
      </c>
      <c r="D6" s="28" t="s">
        <v>91</v>
      </c>
      <c r="E6" s="45">
        <v>1</v>
      </c>
      <c r="F6" s="95">
        <v>2</v>
      </c>
      <c r="G6" s="45">
        <f aca="true" t="shared" si="1" ref="G6:G51">+F6+E6</f>
        <v>3</v>
      </c>
      <c r="H6" s="102">
        <v>0</v>
      </c>
      <c r="I6" s="69"/>
      <c r="J6" s="50"/>
      <c r="K6" s="13">
        <f aca="true" t="shared" si="2" ref="K6:K51">+I6+G6</f>
        <v>3</v>
      </c>
      <c r="L6" s="13">
        <f t="shared" si="0"/>
        <v>0</v>
      </c>
    </row>
    <row r="7" spans="1:12" ht="15">
      <c r="A7" s="20">
        <v>3</v>
      </c>
      <c r="B7" s="28" t="s">
        <v>42</v>
      </c>
      <c r="C7" s="28" t="s">
        <v>14</v>
      </c>
      <c r="D7" s="28" t="s">
        <v>43</v>
      </c>
      <c r="E7" s="52">
        <v>4</v>
      </c>
      <c r="F7" s="52">
        <v>27</v>
      </c>
      <c r="G7" s="45">
        <f t="shared" si="1"/>
        <v>31</v>
      </c>
      <c r="H7" s="102">
        <v>22</v>
      </c>
      <c r="I7" s="67">
        <v>3</v>
      </c>
      <c r="J7" s="50">
        <v>1</v>
      </c>
      <c r="K7" s="13">
        <f t="shared" si="2"/>
        <v>34</v>
      </c>
      <c r="L7" s="13">
        <f t="shared" si="0"/>
        <v>23</v>
      </c>
    </row>
    <row r="8" spans="1:12" ht="24">
      <c r="A8" s="20">
        <v>4</v>
      </c>
      <c r="B8" s="28" t="s">
        <v>101</v>
      </c>
      <c r="C8" s="63" t="s">
        <v>77</v>
      </c>
      <c r="D8" s="28" t="s">
        <v>102</v>
      </c>
      <c r="E8" s="45"/>
      <c r="F8" s="95">
        <v>1</v>
      </c>
      <c r="G8" s="45">
        <f t="shared" si="1"/>
        <v>1</v>
      </c>
      <c r="H8" s="102">
        <v>0</v>
      </c>
      <c r="I8" s="69">
        <f>4+1</f>
        <v>5</v>
      </c>
      <c r="J8" s="46">
        <v>1</v>
      </c>
      <c r="K8" s="13">
        <f t="shared" si="2"/>
        <v>6</v>
      </c>
      <c r="L8" s="13">
        <f t="shared" si="0"/>
        <v>1</v>
      </c>
    </row>
    <row r="9" spans="1:12" ht="15">
      <c r="A9" s="20">
        <v>5</v>
      </c>
      <c r="B9" s="28" t="s">
        <v>93</v>
      </c>
      <c r="C9" s="28" t="s">
        <v>86</v>
      </c>
      <c r="D9" s="28" t="s">
        <v>94</v>
      </c>
      <c r="E9" s="45">
        <v>1</v>
      </c>
      <c r="F9" s="45"/>
      <c r="G9" s="45">
        <f t="shared" si="1"/>
        <v>1</v>
      </c>
      <c r="H9" s="102">
        <v>1</v>
      </c>
      <c r="I9" s="69"/>
      <c r="J9" s="46"/>
      <c r="K9" s="13">
        <f t="shared" si="2"/>
        <v>1</v>
      </c>
      <c r="L9" s="13">
        <f t="shared" si="0"/>
        <v>1</v>
      </c>
    </row>
    <row r="10" spans="1:12" ht="15">
      <c r="A10" s="20">
        <v>6</v>
      </c>
      <c r="B10" s="28" t="s">
        <v>46</v>
      </c>
      <c r="C10" s="28" t="s">
        <v>16</v>
      </c>
      <c r="D10" s="28" t="s">
        <v>19</v>
      </c>
      <c r="E10" s="52">
        <v>5</v>
      </c>
      <c r="F10" s="96">
        <v>9</v>
      </c>
      <c r="G10" s="45">
        <f t="shared" si="1"/>
        <v>14</v>
      </c>
      <c r="H10" s="102">
        <v>7</v>
      </c>
      <c r="I10" s="67"/>
      <c r="J10" s="50"/>
      <c r="K10" s="13">
        <f t="shared" si="2"/>
        <v>14</v>
      </c>
      <c r="L10" s="13">
        <f t="shared" si="0"/>
        <v>7</v>
      </c>
    </row>
    <row r="11" spans="1:12" ht="24">
      <c r="A11" s="20">
        <v>7</v>
      </c>
      <c r="B11" s="28" t="s">
        <v>103</v>
      </c>
      <c r="C11" s="63" t="s">
        <v>77</v>
      </c>
      <c r="D11" s="28" t="s">
        <v>104</v>
      </c>
      <c r="E11" s="45"/>
      <c r="F11" s="45">
        <v>2</v>
      </c>
      <c r="G11" s="45">
        <f t="shared" si="1"/>
        <v>2</v>
      </c>
      <c r="H11" s="102">
        <v>0</v>
      </c>
      <c r="I11" s="69">
        <v>4</v>
      </c>
      <c r="J11" s="46">
        <v>3</v>
      </c>
      <c r="K11" s="13">
        <f t="shared" si="2"/>
        <v>6</v>
      </c>
      <c r="L11" s="13">
        <f t="shared" si="0"/>
        <v>3</v>
      </c>
    </row>
    <row r="12" spans="1:12" ht="24">
      <c r="A12" s="20">
        <v>8</v>
      </c>
      <c r="B12" s="28" t="s">
        <v>105</v>
      </c>
      <c r="C12" s="63" t="s">
        <v>77</v>
      </c>
      <c r="D12" s="28" t="s">
        <v>106</v>
      </c>
      <c r="E12" s="45">
        <v>1</v>
      </c>
      <c r="F12" s="45">
        <v>1</v>
      </c>
      <c r="G12" s="45">
        <f t="shared" si="1"/>
        <v>2</v>
      </c>
      <c r="H12" s="102">
        <v>1</v>
      </c>
      <c r="I12" s="69">
        <v>7</v>
      </c>
      <c r="J12" s="46">
        <v>1</v>
      </c>
      <c r="K12" s="13">
        <f t="shared" si="2"/>
        <v>9</v>
      </c>
      <c r="L12" s="13">
        <f t="shared" si="0"/>
        <v>2</v>
      </c>
    </row>
    <row r="13" spans="1:12" ht="15">
      <c r="A13" s="20">
        <v>9</v>
      </c>
      <c r="B13" s="28" t="s">
        <v>48</v>
      </c>
      <c r="C13" s="28" t="s">
        <v>64</v>
      </c>
      <c r="D13" s="28" t="s">
        <v>20</v>
      </c>
      <c r="E13" s="45">
        <v>2</v>
      </c>
      <c r="F13" s="95">
        <v>9</v>
      </c>
      <c r="G13" s="45">
        <f t="shared" si="1"/>
        <v>11</v>
      </c>
      <c r="H13" s="102">
        <v>8</v>
      </c>
      <c r="I13" s="67">
        <v>2</v>
      </c>
      <c r="J13" s="50"/>
      <c r="K13" s="13">
        <f t="shared" si="2"/>
        <v>13</v>
      </c>
      <c r="L13" s="13">
        <f t="shared" si="0"/>
        <v>8</v>
      </c>
    </row>
    <row r="14" spans="1:12" ht="24">
      <c r="A14" s="20">
        <v>10</v>
      </c>
      <c r="B14" s="28" t="s">
        <v>107</v>
      </c>
      <c r="C14" s="63" t="s">
        <v>77</v>
      </c>
      <c r="D14" s="28" t="s">
        <v>108</v>
      </c>
      <c r="E14" s="45"/>
      <c r="F14" s="45"/>
      <c r="G14" s="45">
        <f t="shared" si="1"/>
        <v>0</v>
      </c>
      <c r="H14" s="102">
        <v>0</v>
      </c>
      <c r="I14" s="69">
        <f>4-1</f>
        <v>3</v>
      </c>
      <c r="J14" s="46">
        <v>1</v>
      </c>
      <c r="K14" s="13">
        <f t="shared" si="2"/>
        <v>3</v>
      </c>
      <c r="L14" s="13">
        <f t="shared" si="0"/>
        <v>1</v>
      </c>
    </row>
    <row r="15" spans="1:12" ht="15">
      <c r="A15" s="20">
        <v>11</v>
      </c>
      <c r="B15" s="28" t="s">
        <v>45</v>
      </c>
      <c r="C15" s="28" t="s">
        <v>15</v>
      </c>
      <c r="D15" s="28" t="s">
        <v>12</v>
      </c>
      <c r="E15" s="45">
        <v>1</v>
      </c>
      <c r="F15" s="45"/>
      <c r="G15" s="45">
        <f t="shared" si="1"/>
        <v>1</v>
      </c>
      <c r="H15" s="102">
        <v>1</v>
      </c>
      <c r="I15" s="69"/>
      <c r="J15" s="46"/>
      <c r="K15" s="13">
        <f t="shared" si="2"/>
        <v>1</v>
      </c>
      <c r="L15" s="13">
        <f t="shared" si="0"/>
        <v>1</v>
      </c>
    </row>
    <row r="16" spans="1:12" ht="15">
      <c r="A16" s="20">
        <v>12</v>
      </c>
      <c r="B16" s="28" t="s">
        <v>44</v>
      </c>
      <c r="C16" s="28" t="s">
        <v>15</v>
      </c>
      <c r="D16" s="28" t="s">
        <v>21</v>
      </c>
      <c r="E16" s="45">
        <v>12</v>
      </c>
      <c r="F16" s="95">
        <f>34-1</f>
        <v>33</v>
      </c>
      <c r="G16" s="45">
        <f t="shared" si="1"/>
        <v>45</v>
      </c>
      <c r="H16" s="102">
        <v>30</v>
      </c>
      <c r="I16" s="67">
        <v>1</v>
      </c>
      <c r="J16" s="50">
        <v>1</v>
      </c>
      <c r="K16" s="13">
        <f t="shared" si="2"/>
        <v>46</v>
      </c>
      <c r="L16" s="13">
        <f t="shared" si="0"/>
        <v>31</v>
      </c>
    </row>
    <row r="17" spans="1:12" ht="24">
      <c r="A17" s="20">
        <v>13</v>
      </c>
      <c r="B17" s="28" t="s">
        <v>109</v>
      </c>
      <c r="C17" s="63" t="s">
        <v>77</v>
      </c>
      <c r="D17" s="28" t="s">
        <v>110</v>
      </c>
      <c r="E17" s="52"/>
      <c r="F17" s="52"/>
      <c r="G17" s="45">
        <f t="shared" si="1"/>
        <v>0</v>
      </c>
      <c r="H17" s="102">
        <v>0</v>
      </c>
      <c r="I17" s="67">
        <v>4</v>
      </c>
      <c r="J17" s="50"/>
      <c r="K17" s="13">
        <f t="shared" si="2"/>
        <v>4</v>
      </c>
      <c r="L17" s="13">
        <f t="shared" si="0"/>
        <v>0</v>
      </c>
    </row>
    <row r="18" spans="1:12" ht="24">
      <c r="A18" s="20">
        <v>14</v>
      </c>
      <c r="B18" s="28" t="s">
        <v>111</v>
      </c>
      <c r="C18" s="63" t="s">
        <v>77</v>
      </c>
      <c r="D18" s="28" t="s">
        <v>112</v>
      </c>
      <c r="E18" s="45"/>
      <c r="F18" s="95">
        <v>1</v>
      </c>
      <c r="G18" s="45">
        <f t="shared" si="1"/>
        <v>1</v>
      </c>
      <c r="H18" s="102">
        <v>0</v>
      </c>
      <c r="I18" s="69">
        <v>1</v>
      </c>
      <c r="J18" s="46">
        <v>1</v>
      </c>
      <c r="K18" s="13">
        <f t="shared" si="2"/>
        <v>2</v>
      </c>
      <c r="L18" s="13">
        <f t="shared" si="0"/>
        <v>1</v>
      </c>
    </row>
    <row r="19" spans="1:12" ht="15">
      <c r="A19" s="20">
        <v>15</v>
      </c>
      <c r="B19" s="28" t="s">
        <v>47</v>
      </c>
      <c r="C19" s="28" t="s">
        <v>17</v>
      </c>
      <c r="D19" s="28" t="s">
        <v>22</v>
      </c>
      <c r="E19" s="45">
        <v>3</v>
      </c>
      <c r="F19" s="95">
        <v>22</v>
      </c>
      <c r="G19" s="45">
        <f t="shared" si="1"/>
        <v>25</v>
      </c>
      <c r="H19" s="102">
        <v>16</v>
      </c>
      <c r="I19" s="67">
        <v>2</v>
      </c>
      <c r="J19" s="50">
        <v>1</v>
      </c>
      <c r="K19" s="13">
        <f t="shared" si="2"/>
        <v>27</v>
      </c>
      <c r="L19" s="13">
        <f t="shared" si="0"/>
        <v>17</v>
      </c>
    </row>
    <row r="20" spans="1:12" ht="24">
      <c r="A20" s="20">
        <v>16</v>
      </c>
      <c r="B20" s="28" t="s">
        <v>113</v>
      </c>
      <c r="C20" s="63" t="s">
        <v>77</v>
      </c>
      <c r="D20" s="28" t="s">
        <v>114</v>
      </c>
      <c r="E20" s="45"/>
      <c r="F20" s="95">
        <v>1</v>
      </c>
      <c r="G20" s="45">
        <f t="shared" si="1"/>
        <v>1</v>
      </c>
      <c r="H20" s="102">
        <v>0</v>
      </c>
      <c r="I20" s="69">
        <f>4+1</f>
        <v>5</v>
      </c>
      <c r="J20" s="46">
        <v>2</v>
      </c>
      <c r="K20" s="13">
        <f t="shared" si="2"/>
        <v>6</v>
      </c>
      <c r="L20" s="13">
        <f t="shared" si="0"/>
        <v>2</v>
      </c>
    </row>
    <row r="21" spans="1:12" ht="24">
      <c r="A21" s="20">
        <v>17</v>
      </c>
      <c r="B21" s="28" t="s">
        <v>115</v>
      </c>
      <c r="C21" s="63" t="s">
        <v>77</v>
      </c>
      <c r="D21" s="28" t="s">
        <v>116</v>
      </c>
      <c r="E21" s="45"/>
      <c r="F21" s="45"/>
      <c r="G21" s="45">
        <f t="shared" si="1"/>
        <v>0</v>
      </c>
      <c r="H21" s="102">
        <v>0</v>
      </c>
      <c r="I21" s="69">
        <f>3-1</f>
        <v>2</v>
      </c>
      <c r="J21" s="50"/>
      <c r="K21" s="13">
        <f t="shared" si="2"/>
        <v>2</v>
      </c>
      <c r="L21" s="13">
        <f t="shared" si="0"/>
        <v>0</v>
      </c>
    </row>
    <row r="22" spans="1:12" ht="15">
      <c r="A22" s="20">
        <v>18</v>
      </c>
      <c r="B22" s="28" t="s">
        <v>41</v>
      </c>
      <c r="C22" s="28" t="s">
        <v>13</v>
      </c>
      <c r="D22" s="28" t="s">
        <v>5</v>
      </c>
      <c r="E22" s="45">
        <v>2</v>
      </c>
      <c r="F22" s="95">
        <v>2</v>
      </c>
      <c r="G22" s="45">
        <f t="shared" si="1"/>
        <v>4</v>
      </c>
      <c r="H22" s="102">
        <v>0</v>
      </c>
      <c r="I22" s="69"/>
      <c r="J22" s="50"/>
      <c r="K22" s="13">
        <f t="shared" si="2"/>
        <v>4</v>
      </c>
      <c r="L22" s="13">
        <f t="shared" si="0"/>
        <v>0</v>
      </c>
    </row>
    <row r="23" spans="1:12" ht="15">
      <c r="A23" s="20">
        <v>19</v>
      </c>
      <c r="B23" s="28" t="s">
        <v>40</v>
      </c>
      <c r="C23" s="28" t="s">
        <v>13</v>
      </c>
      <c r="D23" s="28" t="s">
        <v>23</v>
      </c>
      <c r="E23" s="52">
        <v>7</v>
      </c>
      <c r="F23" s="52">
        <v>1</v>
      </c>
      <c r="G23" s="45">
        <f t="shared" si="1"/>
        <v>8</v>
      </c>
      <c r="H23" s="102">
        <v>2</v>
      </c>
      <c r="I23" s="67">
        <v>11</v>
      </c>
      <c r="J23" s="50">
        <v>2</v>
      </c>
      <c r="K23" s="13">
        <f t="shared" si="2"/>
        <v>19</v>
      </c>
      <c r="L23" s="13">
        <f t="shared" si="0"/>
        <v>4</v>
      </c>
    </row>
    <row r="24" spans="1:12" ht="15">
      <c r="A24" s="20">
        <v>20</v>
      </c>
      <c r="B24" s="28" t="s">
        <v>39</v>
      </c>
      <c r="C24" s="28" t="s">
        <v>65</v>
      </c>
      <c r="D24" s="28" t="s">
        <v>24</v>
      </c>
      <c r="E24" s="52">
        <v>6</v>
      </c>
      <c r="F24" s="96">
        <v>3</v>
      </c>
      <c r="G24" s="45">
        <f t="shared" si="1"/>
        <v>9</v>
      </c>
      <c r="H24" s="102">
        <v>9</v>
      </c>
      <c r="I24" s="67">
        <v>1</v>
      </c>
      <c r="J24" s="50">
        <v>1</v>
      </c>
      <c r="K24" s="13">
        <f t="shared" si="2"/>
        <v>10</v>
      </c>
      <c r="L24" s="13">
        <f t="shared" si="0"/>
        <v>10</v>
      </c>
    </row>
    <row r="25" spans="1:12" ht="15">
      <c r="A25" s="20">
        <v>21</v>
      </c>
      <c r="B25" s="28" t="s">
        <v>39</v>
      </c>
      <c r="C25" s="28" t="s">
        <v>65</v>
      </c>
      <c r="D25" s="28" t="s">
        <v>25</v>
      </c>
      <c r="E25" s="52"/>
      <c r="F25" s="96">
        <v>1</v>
      </c>
      <c r="G25" s="45">
        <f t="shared" si="1"/>
        <v>1</v>
      </c>
      <c r="H25" s="102">
        <v>1</v>
      </c>
      <c r="I25" s="67"/>
      <c r="J25" s="50"/>
      <c r="K25" s="13">
        <f t="shared" si="2"/>
        <v>1</v>
      </c>
      <c r="L25" s="13">
        <f t="shared" si="0"/>
        <v>1</v>
      </c>
    </row>
    <row r="26" spans="1:12" ht="15">
      <c r="A26" s="20">
        <v>22</v>
      </c>
      <c r="B26" s="28" t="s">
        <v>39</v>
      </c>
      <c r="C26" s="28" t="s">
        <v>66</v>
      </c>
      <c r="D26" s="28" t="s">
        <v>26</v>
      </c>
      <c r="E26" s="45">
        <v>1</v>
      </c>
      <c r="F26" s="95">
        <v>1</v>
      </c>
      <c r="G26" s="45">
        <f t="shared" si="1"/>
        <v>2</v>
      </c>
      <c r="H26" s="102">
        <v>2</v>
      </c>
      <c r="I26" s="67">
        <v>2</v>
      </c>
      <c r="J26" s="50">
        <v>2</v>
      </c>
      <c r="K26" s="13">
        <f t="shared" si="2"/>
        <v>4</v>
      </c>
      <c r="L26" s="13">
        <f t="shared" si="0"/>
        <v>4</v>
      </c>
    </row>
    <row r="27" spans="1:12" ht="15">
      <c r="A27" s="20">
        <v>23</v>
      </c>
      <c r="B27" s="28" t="s">
        <v>38</v>
      </c>
      <c r="C27" s="28" t="s">
        <v>66</v>
      </c>
      <c r="D27" s="28" t="s">
        <v>28</v>
      </c>
      <c r="E27" s="45">
        <v>1</v>
      </c>
      <c r="F27" s="95">
        <v>3</v>
      </c>
      <c r="G27" s="45">
        <f t="shared" si="1"/>
        <v>4</v>
      </c>
      <c r="H27" s="102">
        <v>4</v>
      </c>
      <c r="I27" s="67"/>
      <c r="J27" s="50"/>
      <c r="K27" s="13">
        <f t="shared" si="2"/>
        <v>4</v>
      </c>
      <c r="L27" s="13">
        <f t="shared" si="0"/>
        <v>4</v>
      </c>
    </row>
    <row r="28" spans="1:12" ht="15">
      <c r="A28" s="20">
        <v>24</v>
      </c>
      <c r="B28" s="28" t="s">
        <v>38</v>
      </c>
      <c r="C28" s="28" t="s">
        <v>65</v>
      </c>
      <c r="D28" s="28" t="s">
        <v>27</v>
      </c>
      <c r="E28" s="45">
        <v>7</v>
      </c>
      <c r="F28" s="45"/>
      <c r="G28" s="45">
        <f t="shared" si="1"/>
        <v>7</v>
      </c>
      <c r="H28" s="102">
        <v>5</v>
      </c>
      <c r="I28" s="67">
        <v>4</v>
      </c>
      <c r="J28" s="50">
        <v>4</v>
      </c>
      <c r="K28" s="13">
        <f t="shared" si="2"/>
        <v>11</v>
      </c>
      <c r="L28" s="13">
        <f t="shared" si="0"/>
        <v>9</v>
      </c>
    </row>
    <row r="29" spans="1:12" ht="15">
      <c r="A29" s="20">
        <v>25</v>
      </c>
      <c r="B29" s="28" t="s">
        <v>38</v>
      </c>
      <c r="C29" s="28" t="s">
        <v>65</v>
      </c>
      <c r="D29" s="28" t="s">
        <v>29</v>
      </c>
      <c r="E29" s="52">
        <v>1</v>
      </c>
      <c r="F29" s="52"/>
      <c r="G29" s="45">
        <f t="shared" si="1"/>
        <v>1</v>
      </c>
      <c r="H29" s="102">
        <v>0</v>
      </c>
      <c r="I29" s="67"/>
      <c r="J29" s="50"/>
      <c r="K29" s="13">
        <f t="shared" si="2"/>
        <v>1</v>
      </c>
      <c r="L29" s="13">
        <f t="shared" si="0"/>
        <v>0</v>
      </c>
    </row>
    <row r="30" spans="1:12" ht="24">
      <c r="A30" s="20">
        <v>26</v>
      </c>
      <c r="B30" s="28" t="s">
        <v>37</v>
      </c>
      <c r="C30" s="28" t="s">
        <v>16</v>
      </c>
      <c r="D30" s="58" t="s">
        <v>124</v>
      </c>
      <c r="E30" s="67"/>
      <c r="F30" s="67"/>
      <c r="G30" s="45">
        <f t="shared" si="1"/>
        <v>0</v>
      </c>
      <c r="H30" s="102">
        <v>0</v>
      </c>
      <c r="I30" s="67">
        <v>1</v>
      </c>
      <c r="J30" s="50">
        <v>1</v>
      </c>
      <c r="K30" s="13">
        <f t="shared" si="2"/>
        <v>1</v>
      </c>
      <c r="L30" s="13">
        <f t="shared" si="0"/>
        <v>1</v>
      </c>
    </row>
    <row r="31" spans="1:12" ht="24">
      <c r="A31" s="20">
        <v>27</v>
      </c>
      <c r="B31" s="58">
        <v>70711201</v>
      </c>
      <c r="C31" s="28" t="s">
        <v>16</v>
      </c>
      <c r="D31" s="58" t="s">
        <v>121</v>
      </c>
      <c r="E31" s="67"/>
      <c r="F31" s="98">
        <v>1</v>
      </c>
      <c r="G31" s="45">
        <f t="shared" si="1"/>
        <v>1</v>
      </c>
      <c r="H31" s="102">
        <v>0</v>
      </c>
      <c r="I31" s="67"/>
      <c r="J31" s="50"/>
      <c r="K31" s="13">
        <f t="shared" si="2"/>
        <v>1</v>
      </c>
      <c r="L31" s="13">
        <f t="shared" si="0"/>
        <v>0</v>
      </c>
    </row>
    <row r="32" spans="1:12" ht="15">
      <c r="A32" s="20">
        <v>28</v>
      </c>
      <c r="B32" s="58">
        <v>70610204</v>
      </c>
      <c r="C32" s="59" t="s">
        <v>72</v>
      </c>
      <c r="D32" s="58" t="s">
        <v>120</v>
      </c>
      <c r="E32" s="69">
        <f>3-1</f>
        <v>2</v>
      </c>
      <c r="F32" s="97">
        <v>4</v>
      </c>
      <c r="G32" s="45">
        <f t="shared" si="1"/>
        <v>6</v>
      </c>
      <c r="H32" s="102">
        <v>3</v>
      </c>
      <c r="I32" s="67">
        <v>2</v>
      </c>
      <c r="J32" s="50">
        <v>2</v>
      </c>
      <c r="K32" s="13">
        <f t="shared" si="2"/>
        <v>8</v>
      </c>
      <c r="L32" s="13">
        <f t="shared" si="0"/>
        <v>5</v>
      </c>
    </row>
    <row r="33" spans="1:12" ht="24">
      <c r="A33" s="20">
        <v>29</v>
      </c>
      <c r="B33" s="28" t="s">
        <v>52</v>
      </c>
      <c r="C33" s="28" t="s">
        <v>16</v>
      </c>
      <c r="D33" s="58" t="s">
        <v>122</v>
      </c>
      <c r="E33" s="67"/>
      <c r="F33" s="98">
        <v>1</v>
      </c>
      <c r="G33" s="45">
        <f t="shared" si="1"/>
        <v>1</v>
      </c>
      <c r="H33" s="102">
        <v>0</v>
      </c>
      <c r="I33" s="67"/>
      <c r="J33" s="50"/>
      <c r="K33" s="13">
        <f t="shared" si="2"/>
        <v>1</v>
      </c>
      <c r="L33" s="13">
        <f t="shared" si="0"/>
        <v>0</v>
      </c>
    </row>
    <row r="34" spans="1:12" ht="24">
      <c r="A34" s="20">
        <v>30</v>
      </c>
      <c r="B34" s="28" t="s">
        <v>53</v>
      </c>
      <c r="C34" s="28" t="s">
        <v>16</v>
      </c>
      <c r="D34" s="58" t="s">
        <v>123</v>
      </c>
      <c r="E34" s="67">
        <v>2</v>
      </c>
      <c r="F34" s="67"/>
      <c r="G34" s="45">
        <f t="shared" si="1"/>
        <v>2</v>
      </c>
      <c r="H34" s="102">
        <v>0</v>
      </c>
      <c r="I34" s="67"/>
      <c r="J34" s="50"/>
      <c r="K34" s="13">
        <f t="shared" si="2"/>
        <v>2</v>
      </c>
      <c r="L34" s="13">
        <f t="shared" si="0"/>
        <v>0</v>
      </c>
    </row>
    <row r="35" spans="1:12" ht="15">
      <c r="A35" s="20">
        <v>31</v>
      </c>
      <c r="B35" s="28" t="s">
        <v>56</v>
      </c>
      <c r="C35" s="28" t="s">
        <v>64</v>
      </c>
      <c r="D35" s="28" t="s">
        <v>30</v>
      </c>
      <c r="E35" s="52">
        <v>1</v>
      </c>
      <c r="F35" s="96">
        <v>4</v>
      </c>
      <c r="G35" s="45">
        <f t="shared" si="1"/>
        <v>5</v>
      </c>
      <c r="H35" s="102">
        <v>3</v>
      </c>
      <c r="I35" s="67">
        <v>1</v>
      </c>
      <c r="J35" s="50">
        <v>1</v>
      </c>
      <c r="K35" s="13">
        <f t="shared" si="2"/>
        <v>6</v>
      </c>
      <c r="L35" s="13">
        <f t="shared" si="0"/>
        <v>4</v>
      </c>
    </row>
    <row r="36" spans="1:12" ht="15">
      <c r="A36" s="20">
        <v>32</v>
      </c>
      <c r="B36" s="58">
        <v>70530801</v>
      </c>
      <c r="C36" s="28" t="s">
        <v>64</v>
      </c>
      <c r="D36" s="58" t="s">
        <v>119</v>
      </c>
      <c r="E36" s="52">
        <v>1</v>
      </c>
      <c r="F36" s="52"/>
      <c r="G36" s="45">
        <f t="shared" si="1"/>
        <v>1</v>
      </c>
      <c r="H36" s="102">
        <v>0</v>
      </c>
      <c r="I36" s="67"/>
      <c r="J36" s="50"/>
      <c r="K36" s="13">
        <f t="shared" si="2"/>
        <v>1</v>
      </c>
      <c r="L36" s="13">
        <f t="shared" si="0"/>
        <v>0</v>
      </c>
    </row>
    <row r="37" spans="1:12" ht="15">
      <c r="A37" s="20">
        <v>33</v>
      </c>
      <c r="B37" s="28" t="s">
        <v>95</v>
      </c>
      <c r="C37" s="59" t="s">
        <v>72</v>
      </c>
      <c r="D37" s="28" t="s">
        <v>96</v>
      </c>
      <c r="E37" s="45"/>
      <c r="F37" s="45">
        <v>4</v>
      </c>
      <c r="G37" s="45">
        <f t="shared" si="1"/>
        <v>4</v>
      </c>
      <c r="H37" s="102">
        <v>0</v>
      </c>
      <c r="I37" s="69"/>
      <c r="J37" s="46">
        <v>1</v>
      </c>
      <c r="K37" s="13">
        <f t="shared" si="2"/>
        <v>4</v>
      </c>
      <c r="L37" s="13">
        <f t="shared" si="0"/>
        <v>1</v>
      </c>
    </row>
    <row r="38" spans="1:12" ht="24">
      <c r="A38" s="20">
        <v>34</v>
      </c>
      <c r="B38" s="28" t="s">
        <v>97</v>
      </c>
      <c r="C38" s="63" t="s">
        <v>77</v>
      </c>
      <c r="D38" s="28" t="s">
        <v>98</v>
      </c>
      <c r="E38" s="45"/>
      <c r="F38" s="45"/>
      <c r="G38" s="45">
        <f t="shared" si="1"/>
        <v>0</v>
      </c>
      <c r="H38" s="102">
        <v>0</v>
      </c>
      <c r="I38" s="69"/>
      <c r="J38" s="46"/>
      <c r="K38" s="13">
        <f t="shared" si="2"/>
        <v>0</v>
      </c>
      <c r="L38" s="13">
        <f t="shared" si="0"/>
        <v>0</v>
      </c>
    </row>
    <row r="39" spans="1:12" ht="15">
      <c r="A39" s="20">
        <v>35</v>
      </c>
      <c r="B39" s="28" t="s">
        <v>51</v>
      </c>
      <c r="C39" s="59" t="s">
        <v>36</v>
      </c>
      <c r="D39" s="28" t="s">
        <v>18</v>
      </c>
      <c r="E39" s="45">
        <v>3</v>
      </c>
      <c r="F39" s="95">
        <v>1</v>
      </c>
      <c r="G39" s="45">
        <f t="shared" si="1"/>
        <v>4</v>
      </c>
      <c r="H39" s="102">
        <v>1</v>
      </c>
      <c r="I39" s="67">
        <v>1</v>
      </c>
      <c r="J39" s="50">
        <v>1</v>
      </c>
      <c r="K39" s="13">
        <f t="shared" si="2"/>
        <v>5</v>
      </c>
      <c r="L39" s="13">
        <f t="shared" si="0"/>
        <v>2</v>
      </c>
    </row>
    <row r="40" spans="1:12" ht="24">
      <c r="A40" s="20">
        <v>36</v>
      </c>
      <c r="B40" s="57" t="s">
        <v>46</v>
      </c>
      <c r="C40" s="28" t="s">
        <v>16</v>
      </c>
      <c r="D40" s="28" t="s">
        <v>92</v>
      </c>
      <c r="E40" s="45">
        <v>1</v>
      </c>
      <c r="F40" s="45">
        <v>2</v>
      </c>
      <c r="G40" s="45">
        <f t="shared" si="1"/>
        <v>3</v>
      </c>
      <c r="H40" s="102">
        <v>0</v>
      </c>
      <c r="I40" s="69">
        <v>1</v>
      </c>
      <c r="J40" s="46"/>
      <c r="K40" s="13">
        <f t="shared" si="2"/>
        <v>4</v>
      </c>
      <c r="L40" s="13">
        <f t="shared" si="0"/>
        <v>0</v>
      </c>
    </row>
    <row r="41" spans="1:12" ht="24">
      <c r="A41" s="20">
        <v>37</v>
      </c>
      <c r="B41" s="28" t="s">
        <v>99</v>
      </c>
      <c r="C41" s="28" t="s">
        <v>64</v>
      </c>
      <c r="D41" s="28" t="s">
        <v>100</v>
      </c>
      <c r="E41" s="45"/>
      <c r="F41" s="95">
        <v>1</v>
      </c>
      <c r="G41" s="95">
        <f t="shared" si="1"/>
        <v>1</v>
      </c>
      <c r="H41" s="102">
        <v>0</v>
      </c>
      <c r="I41" s="69"/>
      <c r="J41" s="46"/>
      <c r="K41" s="13">
        <f t="shared" si="2"/>
        <v>1</v>
      </c>
      <c r="L41" s="13">
        <f t="shared" si="0"/>
        <v>0</v>
      </c>
    </row>
    <row r="42" spans="1:12" ht="15">
      <c r="A42" s="20">
        <v>38</v>
      </c>
      <c r="B42" s="28" t="s">
        <v>49</v>
      </c>
      <c r="C42" s="28" t="s">
        <v>87</v>
      </c>
      <c r="D42" s="28" t="s">
        <v>50</v>
      </c>
      <c r="E42" s="52">
        <v>4</v>
      </c>
      <c r="F42" s="52">
        <v>3</v>
      </c>
      <c r="G42" s="45">
        <f t="shared" si="1"/>
        <v>7</v>
      </c>
      <c r="H42" s="102">
        <v>2</v>
      </c>
      <c r="I42" s="67"/>
      <c r="J42" s="50">
        <v>2</v>
      </c>
      <c r="K42" s="13">
        <f t="shared" si="2"/>
        <v>7</v>
      </c>
      <c r="L42" s="13">
        <f t="shared" si="0"/>
        <v>4</v>
      </c>
    </row>
    <row r="43" spans="1:12" ht="15">
      <c r="A43" s="20">
        <v>39</v>
      </c>
      <c r="B43" s="28" t="s">
        <v>54</v>
      </c>
      <c r="C43" s="59" t="s">
        <v>36</v>
      </c>
      <c r="D43" s="28" t="s">
        <v>55</v>
      </c>
      <c r="E43" s="52"/>
      <c r="F43" s="52">
        <v>2</v>
      </c>
      <c r="G43" s="45">
        <f t="shared" si="1"/>
        <v>2</v>
      </c>
      <c r="H43" s="102">
        <v>0</v>
      </c>
      <c r="I43" s="67"/>
      <c r="J43" s="50"/>
      <c r="K43" s="13">
        <f t="shared" si="2"/>
        <v>2</v>
      </c>
      <c r="L43" s="13">
        <f t="shared" si="0"/>
        <v>0</v>
      </c>
    </row>
    <row r="44" spans="1:12" ht="15">
      <c r="A44" s="20">
        <v>40</v>
      </c>
      <c r="B44" s="59" t="s">
        <v>70</v>
      </c>
      <c r="C44" s="28" t="s">
        <v>14</v>
      </c>
      <c r="D44" s="59" t="s">
        <v>69</v>
      </c>
      <c r="E44" s="52"/>
      <c r="F44" s="52">
        <v>1</v>
      </c>
      <c r="G44" s="45">
        <f t="shared" si="1"/>
        <v>1</v>
      </c>
      <c r="H44" s="102">
        <v>0</v>
      </c>
      <c r="I44" s="67">
        <v>1</v>
      </c>
      <c r="J44" s="50"/>
      <c r="K44" s="13">
        <f t="shared" si="2"/>
        <v>2</v>
      </c>
      <c r="L44" s="13">
        <f t="shared" si="0"/>
        <v>0</v>
      </c>
    </row>
    <row r="45" spans="1:12" ht="15">
      <c r="A45" s="20">
        <v>41</v>
      </c>
      <c r="B45" s="59" t="s">
        <v>71</v>
      </c>
      <c r="C45" s="59" t="s">
        <v>72</v>
      </c>
      <c r="D45" s="59" t="s">
        <v>73</v>
      </c>
      <c r="E45" s="52">
        <v>2</v>
      </c>
      <c r="F45" s="96">
        <v>9</v>
      </c>
      <c r="G45" s="45">
        <f t="shared" si="1"/>
        <v>11</v>
      </c>
      <c r="H45" s="102">
        <v>5</v>
      </c>
      <c r="I45" s="67"/>
      <c r="J45" s="50"/>
      <c r="K45" s="13">
        <f t="shared" si="2"/>
        <v>11</v>
      </c>
      <c r="L45" s="13">
        <f t="shared" si="0"/>
        <v>5</v>
      </c>
    </row>
    <row r="46" spans="1:12" ht="24">
      <c r="A46" s="20">
        <v>42</v>
      </c>
      <c r="B46" s="59" t="s">
        <v>74</v>
      </c>
      <c r="C46" s="59" t="s">
        <v>72</v>
      </c>
      <c r="D46" s="59" t="s">
        <v>75</v>
      </c>
      <c r="E46" s="45"/>
      <c r="F46" s="95">
        <v>8</v>
      </c>
      <c r="G46" s="45">
        <f t="shared" si="1"/>
        <v>8</v>
      </c>
      <c r="H46" s="102">
        <v>3</v>
      </c>
      <c r="I46" s="67"/>
      <c r="J46" s="50"/>
      <c r="K46" s="13">
        <f t="shared" si="2"/>
        <v>8</v>
      </c>
      <c r="L46" s="13">
        <f t="shared" si="0"/>
        <v>3</v>
      </c>
    </row>
    <row r="47" spans="1:12" ht="24">
      <c r="A47" s="20">
        <v>43</v>
      </c>
      <c r="B47" s="58" t="s">
        <v>76</v>
      </c>
      <c r="C47" s="63" t="s">
        <v>77</v>
      </c>
      <c r="D47" s="58" t="s">
        <v>78</v>
      </c>
      <c r="E47" s="45"/>
      <c r="F47" s="45"/>
      <c r="G47" s="45">
        <f t="shared" si="1"/>
        <v>0</v>
      </c>
      <c r="H47" s="102">
        <v>0</v>
      </c>
      <c r="I47" s="69">
        <v>1</v>
      </c>
      <c r="J47" s="50"/>
      <c r="K47" s="13">
        <f t="shared" si="2"/>
        <v>1</v>
      </c>
      <c r="L47" s="13">
        <f t="shared" si="0"/>
        <v>0</v>
      </c>
    </row>
    <row r="48" spans="1:12" ht="24">
      <c r="A48" s="20">
        <v>44</v>
      </c>
      <c r="B48" s="58" t="s">
        <v>79</v>
      </c>
      <c r="C48" s="63" t="s">
        <v>77</v>
      </c>
      <c r="D48" s="58" t="s">
        <v>80</v>
      </c>
      <c r="E48" s="52"/>
      <c r="F48" s="52"/>
      <c r="G48" s="45">
        <f t="shared" si="1"/>
        <v>0</v>
      </c>
      <c r="H48" s="102">
        <v>0</v>
      </c>
      <c r="I48" s="67">
        <v>4</v>
      </c>
      <c r="J48" s="50">
        <v>1</v>
      </c>
      <c r="K48" s="13">
        <f t="shared" si="2"/>
        <v>4</v>
      </c>
      <c r="L48" s="13">
        <f t="shared" si="0"/>
        <v>1</v>
      </c>
    </row>
    <row r="49" spans="1:12" ht="15">
      <c r="A49" s="20">
        <v>45</v>
      </c>
      <c r="B49" s="59" t="s">
        <v>81</v>
      </c>
      <c r="C49" s="59" t="s">
        <v>36</v>
      </c>
      <c r="D49" s="58" t="s">
        <v>82</v>
      </c>
      <c r="E49" s="52">
        <v>4</v>
      </c>
      <c r="F49" s="96">
        <v>3</v>
      </c>
      <c r="G49" s="45">
        <f t="shared" si="1"/>
        <v>7</v>
      </c>
      <c r="H49" s="102">
        <v>2</v>
      </c>
      <c r="I49" s="67"/>
      <c r="J49" s="50"/>
      <c r="K49" s="13">
        <f t="shared" si="2"/>
        <v>7</v>
      </c>
      <c r="L49" s="13">
        <f t="shared" si="0"/>
        <v>2</v>
      </c>
    </row>
    <row r="50" spans="1:12" ht="15">
      <c r="A50" s="20">
        <v>46</v>
      </c>
      <c r="B50" s="59" t="s">
        <v>83</v>
      </c>
      <c r="C50" s="28" t="s">
        <v>86</v>
      </c>
      <c r="D50" s="59" t="s">
        <v>84</v>
      </c>
      <c r="E50" s="45"/>
      <c r="F50" s="95">
        <v>2</v>
      </c>
      <c r="G50" s="45">
        <f t="shared" si="1"/>
        <v>2</v>
      </c>
      <c r="H50" s="102">
        <v>1</v>
      </c>
      <c r="I50" s="67">
        <v>1</v>
      </c>
      <c r="J50" s="50"/>
      <c r="K50" s="13">
        <f t="shared" si="2"/>
        <v>3</v>
      </c>
      <c r="L50" s="13">
        <f t="shared" si="0"/>
        <v>1</v>
      </c>
    </row>
    <row r="51" spans="1:12" ht="22.5">
      <c r="A51" s="20">
        <v>47</v>
      </c>
      <c r="B51" s="81">
        <v>70530401</v>
      </c>
      <c r="C51" s="44" t="s">
        <v>64</v>
      </c>
      <c r="D51" s="84" t="s">
        <v>126</v>
      </c>
      <c r="E51" s="45"/>
      <c r="F51" s="95">
        <v>3</v>
      </c>
      <c r="G51" s="45">
        <f t="shared" si="1"/>
        <v>3</v>
      </c>
      <c r="H51" s="102">
        <v>1</v>
      </c>
      <c r="I51" s="67"/>
      <c r="J51" s="50"/>
      <c r="K51" s="13">
        <f t="shared" si="2"/>
        <v>3</v>
      </c>
      <c r="L51" s="13">
        <f t="shared" si="0"/>
        <v>1</v>
      </c>
    </row>
    <row r="52" spans="1:12" ht="12.75">
      <c r="A52" s="110" t="s">
        <v>6</v>
      </c>
      <c r="B52" s="110"/>
      <c r="C52" s="110"/>
      <c r="D52" s="110"/>
      <c r="E52" s="21">
        <f aca="true" t="shared" si="3" ref="E52:L52">SUM(E5:E51)</f>
        <v>76</v>
      </c>
      <c r="F52" s="21">
        <f t="shared" si="3"/>
        <v>169</v>
      </c>
      <c r="G52" s="21">
        <f t="shared" si="3"/>
        <v>245</v>
      </c>
      <c r="H52" s="21">
        <f t="shared" si="3"/>
        <v>131</v>
      </c>
      <c r="I52" s="21">
        <f t="shared" si="3"/>
        <v>70</v>
      </c>
      <c r="J52" s="21">
        <f t="shared" si="3"/>
        <v>30</v>
      </c>
      <c r="K52" s="21">
        <f t="shared" si="3"/>
        <v>315</v>
      </c>
      <c r="L52" s="21">
        <f t="shared" si="3"/>
        <v>161</v>
      </c>
    </row>
    <row r="54" spans="4:7" ht="12.75">
      <c r="D54" s="14" t="s">
        <v>34</v>
      </c>
      <c r="E54" s="15" t="e">
        <f>K5+K6+#REF!+K7+K8+K9+K10+K11+K12+K13+K14+K16+K19+K21+#REF!+K22+K23+K24+K25+K26+K27+K28+K29+K30+K31+K32+K36+#REF!+K37+K38+K39+#REF!+K40+#REF!+K20+K17+K18</f>
        <v>#REF!</v>
      </c>
      <c r="F54" s="70"/>
      <c r="G54" s="70"/>
    </row>
    <row r="55" spans="4:7" ht="12.75">
      <c r="D55" s="9" t="s">
        <v>31</v>
      </c>
      <c r="E55" s="15">
        <f>K15</f>
        <v>1</v>
      </c>
      <c r="F55" s="70"/>
      <c r="G55" s="70"/>
    </row>
    <row r="56" spans="4:7" ht="12.75">
      <c r="D56" s="9" t="s">
        <v>32</v>
      </c>
      <c r="E56" s="15">
        <f>K33+K34</f>
        <v>3</v>
      </c>
      <c r="F56" s="70"/>
      <c r="G56" s="70"/>
    </row>
    <row r="57" spans="4:7" ht="12.75">
      <c r="D57" s="9" t="s">
        <v>33</v>
      </c>
      <c r="E57" s="15">
        <f>K35</f>
        <v>6</v>
      </c>
      <c r="F57" s="70"/>
      <c r="G57" s="70"/>
    </row>
    <row r="59" spans="4:7" ht="12.75">
      <c r="D59" s="37" t="s">
        <v>68</v>
      </c>
      <c r="E59" s="41">
        <f>+K27+K28+K29+K26+K25+K24+K22+K23+K6+K50+K42+K5</f>
        <v>69</v>
      </c>
      <c r="F59" s="87"/>
      <c r="G59" s="87"/>
    </row>
    <row r="60" spans="4:7" ht="12.75">
      <c r="D60" s="36" t="s">
        <v>67</v>
      </c>
      <c r="E60" s="42"/>
      <c r="F60" s="87"/>
      <c r="G60" s="87"/>
    </row>
    <row r="61" spans="4:7" ht="12.75">
      <c r="D61" s="36" t="s">
        <v>57</v>
      </c>
      <c r="E61" s="42">
        <f>+K39+K43+K49</f>
        <v>14</v>
      </c>
      <c r="F61" s="87"/>
      <c r="G61" s="87"/>
    </row>
    <row r="62" spans="4:7" ht="12.75">
      <c r="D62" s="36" t="s">
        <v>35</v>
      </c>
      <c r="E62" s="42">
        <f>+K16+K15</f>
        <v>47</v>
      </c>
      <c r="F62" s="87"/>
      <c r="G62" s="87"/>
    </row>
    <row r="63" spans="4:7" ht="12.75">
      <c r="D63" s="36" t="s">
        <v>58</v>
      </c>
      <c r="E63" s="42">
        <f>+K10+K40+K19+K13+K36+K44</f>
        <v>61</v>
      </c>
      <c r="F63" s="87"/>
      <c r="G63" s="87"/>
    </row>
    <row r="64" spans="4:7" ht="12.75">
      <c r="D64" s="38" t="s">
        <v>117</v>
      </c>
      <c r="E64" s="42">
        <f>+K9</f>
        <v>1</v>
      </c>
      <c r="F64" s="87"/>
      <c r="G64" s="87"/>
    </row>
    <row r="65" spans="4:7" ht="12.75">
      <c r="D65" s="36" t="s">
        <v>59</v>
      </c>
      <c r="E65" s="42">
        <f>+K7+K45</f>
        <v>45</v>
      </c>
      <c r="F65" s="87"/>
      <c r="G65" s="87"/>
    </row>
    <row r="66" spans="4:7" ht="12.75">
      <c r="D66" s="39" t="s">
        <v>60</v>
      </c>
      <c r="E66" s="42">
        <f>+K46+K31+K33+K34+K30+K32+K37</f>
        <v>25</v>
      </c>
      <c r="F66" s="87"/>
      <c r="G66" s="87"/>
    </row>
    <row r="67" spans="4:7" ht="12.75">
      <c r="D67" s="39" t="s">
        <v>61</v>
      </c>
      <c r="E67" s="42">
        <f>+K35+K41</f>
        <v>7</v>
      </c>
      <c r="F67" s="87"/>
      <c r="G67" s="87"/>
    </row>
    <row r="68" spans="4:7" ht="12.75">
      <c r="D68" s="40" t="s">
        <v>85</v>
      </c>
      <c r="E68" s="24">
        <f>+K8+K11+K12+K14+K17+K18+K20+K21+K38+K47+K48</f>
        <v>43</v>
      </c>
      <c r="F68" s="88"/>
      <c r="G68" s="88"/>
    </row>
  </sheetData>
  <sheetProtection/>
  <autoFilter ref="A4:M52"/>
  <mergeCells count="4">
    <mergeCell ref="A1:L1"/>
    <mergeCell ref="A2:L2"/>
    <mergeCell ref="A52:D52"/>
    <mergeCell ref="A3:M3"/>
  </mergeCells>
  <printOptions/>
  <pageMargins left="0.75" right="0.75" top="0.48" bottom="0.49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130" zoomScaleNormal="130" zoomScalePageLayoutView="0" workbookViewId="0" topLeftCell="A49">
      <selection activeCell="E60" sqref="E60:E70"/>
    </sheetView>
  </sheetViews>
  <sheetFormatPr defaultColWidth="9.00390625" defaultRowHeight="12.75"/>
  <cols>
    <col min="1" max="1" width="4.00390625" style="6" customWidth="1"/>
    <col min="2" max="2" width="8.25390625" style="29" bestFit="1" customWidth="1"/>
    <col min="3" max="3" width="21.25390625" style="29" customWidth="1"/>
    <col min="4" max="4" width="35.125" style="2" customWidth="1"/>
    <col min="5" max="7" width="10.00390625" style="2" customWidth="1"/>
    <col min="8" max="8" width="8.625" style="2" customWidth="1"/>
    <col min="9" max="9" width="7.125" style="2" customWidth="1"/>
    <col min="10" max="10" width="10.125" style="2" customWidth="1"/>
    <col min="11" max="11" width="9.125" style="2" customWidth="1"/>
    <col min="12" max="12" width="10.625" style="2" customWidth="1"/>
    <col min="13" max="16384" width="9.125" style="2" customWidth="1"/>
  </cols>
  <sheetData>
    <row r="1" spans="1:12" ht="18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8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9.5" thickBot="1">
      <c r="A3" s="107" t="str">
        <f>kontingent!A3</f>
        <v>01.11.2023 йил холати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42.75" thickBot="1">
      <c r="A4" s="5" t="s">
        <v>0</v>
      </c>
      <c r="B4" s="27" t="s">
        <v>62</v>
      </c>
      <c r="C4" s="27" t="s">
        <v>63</v>
      </c>
      <c r="D4" s="5" t="s">
        <v>1</v>
      </c>
      <c r="E4" s="94" t="s">
        <v>129</v>
      </c>
      <c r="F4" s="90" t="s">
        <v>131</v>
      </c>
      <c r="G4" s="90" t="s">
        <v>130</v>
      </c>
      <c r="H4" s="5" t="s">
        <v>3</v>
      </c>
      <c r="I4" s="5" t="s">
        <v>2</v>
      </c>
      <c r="J4" s="5" t="s">
        <v>3</v>
      </c>
      <c r="K4" s="5" t="s">
        <v>4</v>
      </c>
      <c r="L4" s="5" t="s">
        <v>3</v>
      </c>
    </row>
    <row r="5" spans="1:12" ht="12.75">
      <c r="A5" s="20">
        <v>1</v>
      </c>
      <c r="B5" s="59" t="s">
        <v>88</v>
      </c>
      <c r="C5" s="28" t="s">
        <v>65</v>
      </c>
      <c r="D5" s="59" t="s">
        <v>89</v>
      </c>
      <c r="E5" s="1">
        <f>+kontingent!F5-byud!E5</f>
        <v>0</v>
      </c>
      <c r="F5" s="1">
        <f>+kontingent!G5-byud!F5</f>
        <v>3</v>
      </c>
      <c r="G5" s="1">
        <f>+E5+F5</f>
        <v>3</v>
      </c>
      <c r="H5" s="1">
        <f>+kontingent!J5-byud!H5</f>
        <v>3</v>
      </c>
      <c r="I5" s="1">
        <f>+kontingent!K5-byud!I5</f>
        <v>0</v>
      </c>
      <c r="J5" s="1">
        <f>+kontingent!M5-byud!J5</f>
        <v>0</v>
      </c>
      <c r="K5" s="1">
        <f>+kontingent!N5-byud!K5</f>
        <v>3</v>
      </c>
      <c r="L5" s="1">
        <f>+kontingent!O5-byud!L5</f>
        <v>3</v>
      </c>
    </row>
    <row r="6" spans="1:12" ht="12.75">
      <c r="A6" s="20">
        <v>2</v>
      </c>
      <c r="B6" s="59" t="s">
        <v>90</v>
      </c>
      <c r="C6" s="28" t="s">
        <v>13</v>
      </c>
      <c r="D6" s="28" t="s">
        <v>91</v>
      </c>
      <c r="E6" s="1">
        <f>+kontingent!F6-byud!E6</f>
        <v>0</v>
      </c>
      <c r="F6" s="1">
        <f>+kontingent!G6-byud!F6</f>
        <v>4</v>
      </c>
      <c r="G6" s="1">
        <f aca="true" t="shared" si="0" ref="G6:G51">+E6+F6</f>
        <v>4</v>
      </c>
      <c r="H6" s="1">
        <f>+kontingent!J6-byud!H6</f>
        <v>0</v>
      </c>
      <c r="I6" s="1">
        <f>+kontingent!K6-byud!I6</f>
        <v>0</v>
      </c>
      <c r="J6" s="1">
        <f>+kontingent!M6-byud!J6</f>
        <v>0</v>
      </c>
      <c r="K6" s="1">
        <f>+kontingent!N6-byud!K6</f>
        <v>4</v>
      </c>
      <c r="L6" s="1">
        <f>+kontingent!O6-byud!L6</f>
        <v>0</v>
      </c>
    </row>
    <row r="7" spans="1:12" ht="12.75">
      <c r="A7" s="20">
        <v>3</v>
      </c>
      <c r="B7" s="28" t="s">
        <v>42</v>
      </c>
      <c r="C7" s="28" t="s">
        <v>14</v>
      </c>
      <c r="D7" s="28" t="s">
        <v>43</v>
      </c>
      <c r="E7" s="1">
        <f>+kontingent!F7-byud!E7</f>
        <v>0</v>
      </c>
      <c r="F7" s="1">
        <f>+kontingent!G7-byud!F7</f>
        <v>0</v>
      </c>
      <c r="G7" s="1">
        <f t="shared" si="0"/>
        <v>0</v>
      </c>
      <c r="H7" s="1">
        <f>+kontingent!J7-byud!H7</f>
        <v>0</v>
      </c>
      <c r="I7" s="1">
        <f>+kontingent!K7-byud!I7</f>
        <v>0</v>
      </c>
      <c r="J7" s="1">
        <f>+kontingent!M7-byud!J7</f>
        <v>0</v>
      </c>
      <c r="K7" s="1">
        <f>+kontingent!N7-byud!K7</f>
        <v>0</v>
      </c>
      <c r="L7" s="1">
        <f>+kontingent!O7-byud!L7</f>
        <v>0</v>
      </c>
    </row>
    <row r="8" spans="1:12" ht="24">
      <c r="A8" s="20">
        <v>4</v>
      </c>
      <c r="B8" s="28" t="s">
        <v>101</v>
      </c>
      <c r="C8" s="63" t="s">
        <v>77</v>
      </c>
      <c r="D8" s="28" t="s">
        <v>102</v>
      </c>
      <c r="E8" s="1">
        <f>+kontingent!F8-byud!E8</f>
        <v>0</v>
      </c>
      <c r="F8" s="1">
        <f>+kontingent!G8-byud!F8</f>
        <v>0</v>
      </c>
      <c r="G8" s="1">
        <f t="shared" si="0"/>
        <v>0</v>
      </c>
      <c r="H8" s="1">
        <f>+kontingent!J8-byud!H8</f>
        <v>0</v>
      </c>
      <c r="I8" s="1">
        <f>+kontingent!K8-byud!I8</f>
        <v>1</v>
      </c>
      <c r="J8" s="1">
        <f>+kontingent!M8-byud!J8</f>
        <v>0</v>
      </c>
      <c r="K8" s="1">
        <f>+kontingent!N8-byud!K8</f>
        <v>1</v>
      </c>
      <c r="L8" s="1">
        <f>+kontingent!O8-byud!L8</f>
        <v>0</v>
      </c>
    </row>
    <row r="9" spans="1:12" ht="12.75">
      <c r="A9" s="20">
        <v>5</v>
      </c>
      <c r="B9" s="28" t="s">
        <v>93</v>
      </c>
      <c r="C9" s="28" t="s">
        <v>86</v>
      </c>
      <c r="D9" s="28" t="s">
        <v>94</v>
      </c>
      <c r="E9" s="1">
        <f>+kontingent!F9-byud!E9</f>
        <v>1</v>
      </c>
      <c r="F9" s="1">
        <f>+kontingent!G9-byud!F9</f>
        <v>2</v>
      </c>
      <c r="G9" s="1">
        <f t="shared" si="0"/>
        <v>3</v>
      </c>
      <c r="H9" s="1">
        <f>+kontingent!J9-byud!H9</f>
        <v>0</v>
      </c>
      <c r="I9" s="1">
        <f>+kontingent!K9-byud!I9</f>
        <v>0</v>
      </c>
      <c r="J9" s="1">
        <f>+kontingent!M9-byud!J9</f>
        <v>0</v>
      </c>
      <c r="K9" s="1">
        <f>+kontingent!N9-byud!K9</f>
        <v>3</v>
      </c>
      <c r="L9" s="1">
        <f>+kontingent!O9-byud!L9</f>
        <v>0</v>
      </c>
    </row>
    <row r="10" spans="1:12" ht="12.75">
      <c r="A10" s="20">
        <v>6</v>
      </c>
      <c r="B10" s="28" t="s">
        <v>46</v>
      </c>
      <c r="C10" s="28" t="s">
        <v>16</v>
      </c>
      <c r="D10" s="28" t="s">
        <v>19</v>
      </c>
      <c r="E10" s="1">
        <f>+kontingent!F10-byud!E10</f>
        <v>0</v>
      </c>
      <c r="F10" s="1">
        <f>+kontingent!G10-byud!F10</f>
        <v>0</v>
      </c>
      <c r="G10" s="1">
        <f t="shared" si="0"/>
        <v>0</v>
      </c>
      <c r="H10" s="1">
        <f>+kontingent!J10-byud!H10</f>
        <v>0</v>
      </c>
      <c r="I10" s="1">
        <f>+kontingent!K10-byud!I10</f>
        <v>0</v>
      </c>
      <c r="J10" s="1">
        <f>+kontingent!M10-byud!J10</f>
        <v>0</v>
      </c>
      <c r="K10" s="1">
        <f>+kontingent!N10-byud!K10</f>
        <v>0</v>
      </c>
      <c r="L10" s="1">
        <f>+kontingent!O10-byud!L10</f>
        <v>0</v>
      </c>
    </row>
    <row r="11" spans="1:12" ht="24">
      <c r="A11" s="20">
        <v>7</v>
      </c>
      <c r="B11" s="28" t="s">
        <v>103</v>
      </c>
      <c r="C11" s="63" t="s">
        <v>77</v>
      </c>
      <c r="D11" s="28" t="s">
        <v>104</v>
      </c>
      <c r="E11" s="1">
        <f>+kontingent!F11-byud!E11</f>
        <v>0</v>
      </c>
      <c r="F11" s="1">
        <f>+kontingent!G11-byud!F11</f>
        <v>0</v>
      </c>
      <c r="G11" s="1">
        <f t="shared" si="0"/>
        <v>0</v>
      </c>
      <c r="H11" s="1">
        <f>+kontingent!J11-byud!H11</f>
        <v>2</v>
      </c>
      <c r="I11" s="1">
        <f>+kontingent!K11-byud!I11</f>
        <v>0</v>
      </c>
      <c r="J11" s="1">
        <f>+kontingent!M11-byud!J11</f>
        <v>0</v>
      </c>
      <c r="K11" s="1">
        <f>+kontingent!N11-byud!K11</f>
        <v>0</v>
      </c>
      <c r="L11" s="1">
        <f>+kontingent!O11-byud!L11</f>
        <v>2</v>
      </c>
    </row>
    <row r="12" spans="1:12" ht="24">
      <c r="A12" s="20">
        <v>8</v>
      </c>
      <c r="B12" s="28" t="s">
        <v>105</v>
      </c>
      <c r="C12" s="63" t="s">
        <v>77</v>
      </c>
      <c r="D12" s="28" t="s">
        <v>106</v>
      </c>
      <c r="E12" s="1">
        <f>+kontingent!F12-byud!E12</f>
        <v>0</v>
      </c>
      <c r="F12" s="1">
        <f>+kontingent!G12-byud!F12</f>
        <v>0</v>
      </c>
      <c r="G12" s="1">
        <f t="shared" si="0"/>
        <v>0</v>
      </c>
      <c r="H12" s="1">
        <f>+kontingent!J12-byud!H12</f>
        <v>1</v>
      </c>
      <c r="I12" s="1">
        <f>+kontingent!K12-byud!I12</f>
        <v>2</v>
      </c>
      <c r="J12" s="1">
        <f>+kontingent!M12-byud!J12</f>
        <v>1</v>
      </c>
      <c r="K12" s="1">
        <f>+kontingent!N12-byud!K12</f>
        <v>2</v>
      </c>
      <c r="L12" s="1">
        <f>+kontingent!O12-byud!L12</f>
        <v>2</v>
      </c>
    </row>
    <row r="13" spans="1:12" ht="12.75">
      <c r="A13" s="20">
        <v>9</v>
      </c>
      <c r="B13" s="28" t="s">
        <v>48</v>
      </c>
      <c r="C13" s="28" t="s">
        <v>64</v>
      </c>
      <c r="D13" s="28" t="s">
        <v>20</v>
      </c>
      <c r="E13" s="1">
        <f>+kontingent!F13-byud!E13</f>
        <v>0</v>
      </c>
      <c r="F13" s="1">
        <f>+kontingent!G13-byud!F13</f>
        <v>0</v>
      </c>
      <c r="G13" s="1">
        <f t="shared" si="0"/>
        <v>0</v>
      </c>
      <c r="H13" s="1">
        <f>+kontingent!J13-byud!H13</f>
        <v>0</v>
      </c>
      <c r="I13" s="1">
        <f>+kontingent!K13-byud!I13</f>
        <v>2</v>
      </c>
      <c r="J13" s="1">
        <f>+kontingent!M13-byud!J13</f>
        <v>0</v>
      </c>
      <c r="K13" s="1">
        <f>+kontingent!N13-byud!K13</f>
        <v>2</v>
      </c>
      <c r="L13" s="1">
        <f>+kontingent!O13-byud!L13</f>
        <v>0</v>
      </c>
    </row>
    <row r="14" spans="1:12" ht="24">
      <c r="A14" s="20">
        <v>10</v>
      </c>
      <c r="B14" s="28" t="s">
        <v>107</v>
      </c>
      <c r="C14" s="63" t="s">
        <v>77</v>
      </c>
      <c r="D14" s="28" t="s">
        <v>108</v>
      </c>
      <c r="E14" s="1">
        <f>+kontingent!F14-byud!E14</f>
        <v>0</v>
      </c>
      <c r="F14" s="1">
        <f>+kontingent!G14-byud!F14</f>
        <v>0</v>
      </c>
      <c r="G14" s="1">
        <f t="shared" si="0"/>
        <v>0</v>
      </c>
      <c r="H14" s="1">
        <f>+kontingent!J14-byud!H14</f>
        <v>0</v>
      </c>
      <c r="I14" s="1">
        <f>+kontingent!K14-byud!I14</f>
        <v>0</v>
      </c>
      <c r="J14" s="1">
        <f>+kontingent!M14-byud!J14</f>
        <v>0</v>
      </c>
      <c r="K14" s="1">
        <f>+kontingent!N14-byud!K14</f>
        <v>0</v>
      </c>
      <c r="L14" s="1">
        <f>+kontingent!O14-byud!L14</f>
        <v>0</v>
      </c>
    </row>
    <row r="15" spans="1:12" ht="12.75">
      <c r="A15" s="20">
        <v>11</v>
      </c>
      <c r="B15" s="28" t="s">
        <v>45</v>
      </c>
      <c r="C15" s="28" t="s">
        <v>15</v>
      </c>
      <c r="D15" s="28" t="s">
        <v>12</v>
      </c>
      <c r="E15" s="1">
        <f>+kontingent!F15-byud!E15</f>
        <v>0</v>
      </c>
      <c r="F15" s="1">
        <f>+kontingent!G15-byud!F15</f>
        <v>0</v>
      </c>
      <c r="G15" s="1">
        <f t="shared" si="0"/>
        <v>0</v>
      </c>
      <c r="H15" s="1">
        <f>+kontingent!J15-byud!H15</f>
        <v>0</v>
      </c>
      <c r="I15" s="1">
        <f>+kontingent!K15-byud!I15</f>
        <v>0</v>
      </c>
      <c r="J15" s="1">
        <f>+kontingent!M15-byud!J15</f>
        <v>0</v>
      </c>
      <c r="K15" s="1">
        <f>+kontingent!N15-byud!K15</f>
        <v>0</v>
      </c>
      <c r="L15" s="1">
        <f>+kontingent!O15-byud!L15</f>
        <v>0</v>
      </c>
    </row>
    <row r="16" spans="1:12" ht="12.75">
      <c r="A16" s="20">
        <v>12</v>
      </c>
      <c r="B16" s="28" t="s">
        <v>44</v>
      </c>
      <c r="C16" s="28" t="s">
        <v>15</v>
      </c>
      <c r="D16" s="28" t="s">
        <v>21</v>
      </c>
      <c r="E16" s="1">
        <f>+kontingent!F16-byud!E16</f>
        <v>0</v>
      </c>
      <c r="F16" s="1">
        <f>+kontingent!G16-byud!F16</f>
        <v>1</v>
      </c>
      <c r="G16" s="1">
        <f t="shared" si="0"/>
        <v>1</v>
      </c>
      <c r="H16" s="1">
        <f>+kontingent!J16-byud!H16</f>
        <v>1</v>
      </c>
      <c r="I16" s="1">
        <f>+kontingent!K16-byud!I16</f>
        <v>1</v>
      </c>
      <c r="J16" s="1">
        <f>+kontingent!M16-byud!J16</f>
        <v>1</v>
      </c>
      <c r="K16" s="1">
        <f>+kontingent!N16-byud!K16</f>
        <v>2</v>
      </c>
      <c r="L16" s="1">
        <f>+kontingent!O16-byud!L16</f>
        <v>2</v>
      </c>
    </row>
    <row r="17" spans="1:12" ht="24">
      <c r="A17" s="20">
        <v>13</v>
      </c>
      <c r="B17" s="28" t="s">
        <v>109</v>
      </c>
      <c r="C17" s="63" t="s">
        <v>77</v>
      </c>
      <c r="D17" s="28" t="s">
        <v>110</v>
      </c>
      <c r="E17" s="1">
        <f>+kontingent!F17-byud!E17</f>
        <v>0</v>
      </c>
      <c r="F17" s="1">
        <f>+kontingent!G17-byud!F17</f>
        <v>0</v>
      </c>
      <c r="G17" s="1">
        <f t="shared" si="0"/>
        <v>0</v>
      </c>
      <c r="H17" s="1">
        <f>+kontingent!J17-byud!H17</f>
        <v>0</v>
      </c>
      <c r="I17" s="1">
        <f>+kontingent!K17-byud!I17</f>
        <v>0</v>
      </c>
      <c r="J17" s="1">
        <f>+kontingent!M17-byud!J17</f>
        <v>0</v>
      </c>
      <c r="K17" s="1">
        <f>+kontingent!N17-byud!K17</f>
        <v>0</v>
      </c>
      <c r="L17" s="1">
        <f>+kontingent!O17-byud!L17</f>
        <v>0</v>
      </c>
    </row>
    <row r="18" spans="1:12" ht="24">
      <c r="A18" s="20">
        <v>14</v>
      </c>
      <c r="B18" s="28" t="s">
        <v>111</v>
      </c>
      <c r="C18" s="63" t="s">
        <v>77</v>
      </c>
      <c r="D18" s="28" t="s">
        <v>112</v>
      </c>
      <c r="E18" s="1">
        <f>+kontingent!F18-byud!E18</f>
        <v>0</v>
      </c>
      <c r="F18" s="1">
        <f>+kontingent!G18-byud!F18</f>
        <v>0</v>
      </c>
      <c r="G18" s="1">
        <f t="shared" si="0"/>
        <v>0</v>
      </c>
      <c r="H18" s="1">
        <f>+kontingent!J18-byud!H18</f>
        <v>1</v>
      </c>
      <c r="I18" s="1">
        <f>+kontingent!K18-byud!I18</f>
        <v>2</v>
      </c>
      <c r="J18" s="1">
        <f>+kontingent!M18-byud!J18</f>
        <v>2</v>
      </c>
      <c r="K18" s="1">
        <f>+kontingent!N18-byud!K18</f>
        <v>2</v>
      </c>
      <c r="L18" s="1">
        <f>+kontingent!O18-byud!L18</f>
        <v>3</v>
      </c>
    </row>
    <row r="19" spans="1:12" ht="12.75">
      <c r="A19" s="20">
        <v>15</v>
      </c>
      <c r="B19" s="28" t="s">
        <v>47</v>
      </c>
      <c r="C19" s="28" t="s">
        <v>17</v>
      </c>
      <c r="D19" s="28" t="s">
        <v>22</v>
      </c>
      <c r="E19" s="1">
        <f>+kontingent!F19-byud!E19</f>
        <v>0</v>
      </c>
      <c r="F19" s="1">
        <f>+kontingent!G19-byud!F19</f>
        <v>0</v>
      </c>
      <c r="G19" s="1">
        <f t="shared" si="0"/>
        <v>0</v>
      </c>
      <c r="H19" s="1">
        <f>+kontingent!J19-byud!H19</f>
        <v>0</v>
      </c>
      <c r="I19" s="1">
        <f>+kontingent!K19-byud!I19</f>
        <v>0</v>
      </c>
      <c r="J19" s="1">
        <f>+kontingent!M19-byud!J19</f>
        <v>0</v>
      </c>
      <c r="K19" s="1">
        <f>+kontingent!N19-byud!K19</f>
        <v>0</v>
      </c>
      <c r="L19" s="1">
        <f>+kontingent!O19-byud!L19</f>
        <v>0</v>
      </c>
    </row>
    <row r="20" spans="1:12" ht="24">
      <c r="A20" s="20">
        <v>16</v>
      </c>
      <c r="B20" s="28" t="s">
        <v>113</v>
      </c>
      <c r="C20" s="63" t="s">
        <v>77</v>
      </c>
      <c r="D20" s="28" t="s">
        <v>114</v>
      </c>
      <c r="E20" s="1">
        <f>+kontingent!F20-byud!E20</f>
        <v>0</v>
      </c>
      <c r="F20" s="1">
        <f>+kontingent!G20-byud!F20</f>
        <v>0</v>
      </c>
      <c r="G20" s="1">
        <f t="shared" si="0"/>
        <v>0</v>
      </c>
      <c r="H20" s="1">
        <f>+kontingent!J20-byud!H20</f>
        <v>0</v>
      </c>
      <c r="I20" s="1">
        <f>+kontingent!K20-byud!I20</f>
        <v>0</v>
      </c>
      <c r="J20" s="1">
        <f>+kontingent!M20-byud!J20</f>
        <v>0</v>
      </c>
      <c r="K20" s="1">
        <f>+kontingent!N20-byud!K20</f>
        <v>0</v>
      </c>
      <c r="L20" s="1">
        <f>+kontingent!O20-byud!L20</f>
        <v>0</v>
      </c>
    </row>
    <row r="21" spans="1:12" ht="24">
      <c r="A21" s="20">
        <v>17</v>
      </c>
      <c r="B21" s="28" t="s">
        <v>115</v>
      </c>
      <c r="C21" s="63" t="s">
        <v>77</v>
      </c>
      <c r="D21" s="28" t="s">
        <v>116</v>
      </c>
      <c r="E21" s="1">
        <f>+kontingent!F21-byud!E21</f>
        <v>0</v>
      </c>
      <c r="F21" s="1">
        <f>+kontingent!G21-byud!F21</f>
        <v>0</v>
      </c>
      <c r="G21" s="1">
        <f t="shared" si="0"/>
        <v>0</v>
      </c>
      <c r="H21" s="1">
        <f>+kontingent!J21-byud!H21</f>
        <v>0</v>
      </c>
      <c r="I21" s="1">
        <f>+kontingent!K21-byud!I21</f>
        <v>0</v>
      </c>
      <c r="J21" s="1">
        <f>+kontingent!M21-byud!J21</f>
        <v>0</v>
      </c>
      <c r="K21" s="1">
        <f>+kontingent!N21-byud!K21</f>
        <v>0</v>
      </c>
      <c r="L21" s="1">
        <f>+kontingent!O21-byud!L21</f>
        <v>0</v>
      </c>
    </row>
    <row r="22" spans="1:12" ht="12.75">
      <c r="A22" s="20">
        <v>18</v>
      </c>
      <c r="B22" s="28" t="s">
        <v>41</v>
      </c>
      <c r="C22" s="28" t="s">
        <v>13</v>
      </c>
      <c r="D22" s="28" t="s">
        <v>5</v>
      </c>
      <c r="E22" s="1">
        <f>+kontingent!F22-byud!E22</f>
        <v>0</v>
      </c>
      <c r="F22" s="1">
        <f>+kontingent!G22-byud!F22</f>
        <v>2</v>
      </c>
      <c r="G22" s="1">
        <f t="shared" si="0"/>
        <v>2</v>
      </c>
      <c r="H22" s="1">
        <f>+kontingent!J22-byud!H22</f>
        <v>5</v>
      </c>
      <c r="I22" s="1">
        <f>+kontingent!K22-byud!I22</f>
        <v>0</v>
      </c>
      <c r="J22" s="1">
        <f>+kontingent!M22-byud!J22</f>
        <v>0</v>
      </c>
      <c r="K22" s="1">
        <f>+kontingent!N22-byud!K22</f>
        <v>2</v>
      </c>
      <c r="L22" s="1">
        <f>+kontingent!O22-byud!L22</f>
        <v>5</v>
      </c>
    </row>
    <row r="23" spans="1:12" ht="12.75">
      <c r="A23" s="20">
        <v>19</v>
      </c>
      <c r="B23" s="28" t="s">
        <v>40</v>
      </c>
      <c r="C23" s="28" t="s">
        <v>13</v>
      </c>
      <c r="D23" s="28" t="s">
        <v>23</v>
      </c>
      <c r="E23" s="1">
        <f>+kontingent!F23-byud!E23</f>
        <v>3</v>
      </c>
      <c r="F23" s="1">
        <f>+kontingent!G23-byud!F23</f>
        <v>8</v>
      </c>
      <c r="G23" s="1">
        <f t="shared" si="0"/>
        <v>11</v>
      </c>
      <c r="H23" s="1">
        <f>+kontingent!J23-byud!H23</f>
        <v>-1</v>
      </c>
      <c r="I23" s="1">
        <f>+kontingent!K23-byud!I23</f>
        <v>4</v>
      </c>
      <c r="J23" s="1">
        <f>+kontingent!M23-byud!J23</f>
        <v>0</v>
      </c>
      <c r="K23" s="1">
        <f>+kontingent!N23-byud!K23</f>
        <v>15</v>
      </c>
      <c r="L23" s="1">
        <f>+kontingent!O23-byud!L23</f>
        <v>-1</v>
      </c>
    </row>
    <row r="24" spans="1:12" ht="12.75">
      <c r="A24" s="20">
        <v>20</v>
      </c>
      <c r="B24" s="28" t="s">
        <v>39</v>
      </c>
      <c r="C24" s="28" t="s">
        <v>65</v>
      </c>
      <c r="D24" s="28" t="s">
        <v>24</v>
      </c>
      <c r="E24" s="1">
        <f>+kontingent!F24-byud!E24</f>
        <v>0</v>
      </c>
      <c r="F24" s="1">
        <f>+kontingent!G24-byud!F24</f>
        <v>7</v>
      </c>
      <c r="G24" s="1">
        <f t="shared" si="0"/>
        <v>7</v>
      </c>
      <c r="H24" s="1">
        <f>+kontingent!J24-byud!H24</f>
        <v>8</v>
      </c>
      <c r="I24" s="1">
        <f>+kontingent!K24-byud!I24</f>
        <v>0</v>
      </c>
      <c r="J24" s="1">
        <f>+kontingent!M24-byud!J24</f>
        <v>0</v>
      </c>
      <c r="K24" s="1">
        <f>+kontingent!N24-byud!K24</f>
        <v>7</v>
      </c>
      <c r="L24" s="1">
        <f>+kontingent!O24-byud!L24</f>
        <v>8</v>
      </c>
    </row>
    <row r="25" spans="1:12" ht="12.75">
      <c r="A25" s="20">
        <v>21</v>
      </c>
      <c r="B25" s="28" t="s">
        <v>39</v>
      </c>
      <c r="C25" s="28" t="s">
        <v>65</v>
      </c>
      <c r="D25" s="28" t="s">
        <v>25</v>
      </c>
      <c r="E25" s="1">
        <f>+kontingent!F25-byud!E25</f>
        <v>0</v>
      </c>
      <c r="F25" s="1">
        <f>+kontingent!G25-byud!F25</f>
        <v>0</v>
      </c>
      <c r="G25" s="1">
        <f t="shared" si="0"/>
        <v>0</v>
      </c>
      <c r="H25" s="1">
        <f>+kontingent!J25-byud!H25</f>
        <v>0</v>
      </c>
      <c r="I25" s="1">
        <f>+kontingent!K25-byud!I25</f>
        <v>0</v>
      </c>
      <c r="J25" s="1">
        <f>+kontingent!M25-byud!J25</f>
        <v>0</v>
      </c>
      <c r="K25" s="1">
        <f>+kontingent!N25-byud!K25</f>
        <v>0</v>
      </c>
      <c r="L25" s="1">
        <f>+kontingent!O25-byud!L25</f>
        <v>0</v>
      </c>
    </row>
    <row r="26" spans="1:12" ht="12.75">
      <c r="A26" s="20">
        <v>22</v>
      </c>
      <c r="B26" s="28" t="s">
        <v>39</v>
      </c>
      <c r="C26" s="28" t="s">
        <v>66</v>
      </c>
      <c r="D26" s="28" t="s">
        <v>26</v>
      </c>
      <c r="E26" s="1">
        <f>+kontingent!F26-byud!E26</f>
        <v>0</v>
      </c>
      <c r="F26" s="1">
        <f>+kontingent!G26-byud!F26</f>
        <v>6</v>
      </c>
      <c r="G26" s="1">
        <f t="shared" si="0"/>
        <v>6</v>
      </c>
      <c r="H26" s="1">
        <f>+kontingent!J26-byud!H26</f>
        <v>6</v>
      </c>
      <c r="I26" s="1">
        <f>+kontingent!K26-byud!I26</f>
        <v>1</v>
      </c>
      <c r="J26" s="1">
        <f>+kontingent!M26-byud!J26</f>
        <v>1</v>
      </c>
      <c r="K26" s="1">
        <f>+kontingent!N26-byud!K26</f>
        <v>7</v>
      </c>
      <c r="L26" s="1">
        <f>+kontingent!O26-byud!L26</f>
        <v>7</v>
      </c>
    </row>
    <row r="27" spans="1:12" ht="12.75">
      <c r="A27" s="20">
        <v>23</v>
      </c>
      <c r="B27" s="28" t="s">
        <v>38</v>
      </c>
      <c r="C27" s="28" t="s">
        <v>66</v>
      </c>
      <c r="D27" s="28" t="s">
        <v>28</v>
      </c>
      <c r="E27" s="1">
        <f>+kontingent!F27-byud!E27</f>
        <v>0</v>
      </c>
      <c r="F27" s="1">
        <f>+kontingent!G27-byud!F27</f>
        <v>5</v>
      </c>
      <c r="G27" s="1">
        <f t="shared" si="0"/>
        <v>5</v>
      </c>
      <c r="H27" s="1">
        <f>+kontingent!J27-byud!H27</f>
        <v>4</v>
      </c>
      <c r="I27" s="1">
        <f>+kontingent!K27-byud!I27</f>
        <v>0</v>
      </c>
      <c r="J27" s="1">
        <f>+kontingent!M27-byud!J27</f>
        <v>0</v>
      </c>
      <c r="K27" s="1">
        <f>+kontingent!N27-byud!K27</f>
        <v>5</v>
      </c>
      <c r="L27" s="1">
        <f>+kontingent!O27-byud!L27</f>
        <v>4</v>
      </c>
    </row>
    <row r="28" spans="1:12" ht="12.75">
      <c r="A28" s="20">
        <v>24</v>
      </c>
      <c r="B28" s="28" t="s">
        <v>38</v>
      </c>
      <c r="C28" s="28" t="s">
        <v>65</v>
      </c>
      <c r="D28" s="28" t="s">
        <v>27</v>
      </c>
      <c r="E28" s="1">
        <f>+kontingent!F28-byud!E28</f>
        <v>0</v>
      </c>
      <c r="F28" s="1">
        <f>+kontingent!G28-byud!F28</f>
        <v>12</v>
      </c>
      <c r="G28" s="1">
        <f t="shared" si="0"/>
        <v>12</v>
      </c>
      <c r="H28" s="1">
        <f>+kontingent!J28-byud!H28</f>
        <v>10</v>
      </c>
      <c r="I28" s="1">
        <f>+kontingent!K28-byud!I28</f>
        <v>1</v>
      </c>
      <c r="J28" s="1">
        <f>+kontingent!M28-byud!J28</f>
        <v>1</v>
      </c>
      <c r="K28" s="1">
        <f>+kontingent!N28-byud!K28</f>
        <v>13</v>
      </c>
      <c r="L28" s="1">
        <f>+kontingent!O28-byud!L28</f>
        <v>11</v>
      </c>
    </row>
    <row r="29" spans="1:12" ht="12.75">
      <c r="A29" s="20">
        <v>25</v>
      </c>
      <c r="B29" s="28" t="s">
        <v>38</v>
      </c>
      <c r="C29" s="28" t="s">
        <v>65</v>
      </c>
      <c r="D29" s="28" t="s">
        <v>29</v>
      </c>
      <c r="E29" s="1">
        <f>+kontingent!F29-byud!E29</f>
        <v>0</v>
      </c>
      <c r="F29" s="1">
        <f>+kontingent!G29-byud!F29</f>
        <v>0</v>
      </c>
      <c r="G29" s="1">
        <f t="shared" si="0"/>
        <v>0</v>
      </c>
      <c r="H29" s="1">
        <f>+kontingent!J29-byud!H29</f>
        <v>0</v>
      </c>
      <c r="I29" s="1">
        <f>+kontingent!K29-byud!I29</f>
        <v>0</v>
      </c>
      <c r="J29" s="1">
        <f>+kontingent!M29-byud!J29</f>
        <v>0</v>
      </c>
      <c r="K29" s="1">
        <f>+kontingent!N29-byud!K29</f>
        <v>0</v>
      </c>
      <c r="L29" s="1">
        <f>+kontingent!O29-byud!L29</f>
        <v>0</v>
      </c>
    </row>
    <row r="30" spans="1:12" ht="24">
      <c r="A30" s="20">
        <v>26</v>
      </c>
      <c r="B30" s="28" t="s">
        <v>37</v>
      </c>
      <c r="C30" s="28" t="s">
        <v>16</v>
      </c>
      <c r="D30" s="58" t="s">
        <v>124</v>
      </c>
      <c r="E30" s="1">
        <f>+kontingent!F30-byud!E30</f>
        <v>0</v>
      </c>
      <c r="F30" s="1">
        <f>+kontingent!G30-byud!F30</f>
        <v>0</v>
      </c>
      <c r="G30" s="1">
        <f t="shared" si="0"/>
        <v>0</v>
      </c>
      <c r="H30" s="1">
        <f>+kontingent!J30-byud!H30</f>
        <v>0</v>
      </c>
      <c r="I30" s="1">
        <f>+kontingent!K30-byud!I30</f>
        <v>0</v>
      </c>
      <c r="J30" s="1">
        <f>+kontingent!M30-byud!J30</f>
        <v>0</v>
      </c>
      <c r="K30" s="1">
        <f>+kontingent!N30-byud!K30</f>
        <v>0</v>
      </c>
      <c r="L30" s="1">
        <f>+kontingent!O30-byud!L30</f>
        <v>0</v>
      </c>
    </row>
    <row r="31" spans="1:12" ht="24">
      <c r="A31" s="20">
        <v>27</v>
      </c>
      <c r="B31" s="58">
        <v>70711201</v>
      </c>
      <c r="C31" s="28" t="s">
        <v>16</v>
      </c>
      <c r="D31" s="58" t="s">
        <v>121</v>
      </c>
      <c r="E31" s="1">
        <f>+kontingent!F31-byud!E31</f>
        <v>0</v>
      </c>
      <c r="F31" s="1">
        <f>+kontingent!G31-byud!F31</f>
        <v>0</v>
      </c>
      <c r="G31" s="1">
        <f t="shared" si="0"/>
        <v>0</v>
      </c>
      <c r="H31" s="1">
        <f>+kontingent!J31-byud!H31</f>
        <v>0</v>
      </c>
      <c r="I31" s="1">
        <f>+kontingent!K31-byud!I31</f>
        <v>0</v>
      </c>
      <c r="J31" s="1">
        <f>+kontingent!M31-byud!J31</f>
        <v>0</v>
      </c>
      <c r="K31" s="1">
        <f>+kontingent!N31-byud!K31</f>
        <v>0</v>
      </c>
      <c r="L31" s="1">
        <f>+kontingent!O31-byud!L31</f>
        <v>0</v>
      </c>
    </row>
    <row r="32" spans="1:12" ht="12.75">
      <c r="A32" s="20">
        <v>28</v>
      </c>
      <c r="B32" s="58">
        <v>70610204</v>
      </c>
      <c r="C32" s="59" t="s">
        <v>72</v>
      </c>
      <c r="D32" s="58" t="s">
        <v>120</v>
      </c>
      <c r="E32" s="1">
        <f>+kontingent!F32-byud!E32</f>
        <v>0</v>
      </c>
      <c r="F32" s="1">
        <f>+kontingent!G32-byud!F32</f>
        <v>0</v>
      </c>
      <c r="G32" s="1">
        <f t="shared" si="0"/>
        <v>0</v>
      </c>
      <c r="H32" s="1">
        <f>+kontingent!J32-byud!H32</f>
        <v>0</v>
      </c>
      <c r="I32" s="1">
        <f>+kontingent!K32-byud!I32</f>
        <v>0</v>
      </c>
      <c r="J32" s="1">
        <f>+kontingent!M32-byud!J32</f>
        <v>0</v>
      </c>
      <c r="K32" s="1">
        <f>+kontingent!N32-byud!K32</f>
        <v>0</v>
      </c>
      <c r="L32" s="1">
        <f>+kontingent!O32-byud!L32</f>
        <v>0</v>
      </c>
    </row>
    <row r="33" spans="1:12" ht="24">
      <c r="A33" s="20">
        <v>29</v>
      </c>
      <c r="B33" s="28" t="s">
        <v>52</v>
      </c>
      <c r="C33" s="28" t="s">
        <v>16</v>
      </c>
      <c r="D33" s="58" t="s">
        <v>122</v>
      </c>
      <c r="E33" s="1">
        <f>+kontingent!F33-byud!E33</f>
        <v>0</v>
      </c>
      <c r="F33" s="1">
        <f>+kontingent!G33-byud!F33</f>
        <v>0</v>
      </c>
      <c r="G33" s="1">
        <f t="shared" si="0"/>
        <v>0</v>
      </c>
      <c r="H33" s="1">
        <f>+kontingent!J33-byud!H33</f>
        <v>0</v>
      </c>
      <c r="I33" s="1">
        <f>+kontingent!K33-byud!I33</f>
        <v>0</v>
      </c>
      <c r="J33" s="1">
        <f>+kontingent!M33-byud!J33</f>
        <v>0</v>
      </c>
      <c r="K33" s="1">
        <f>+kontingent!N33-byud!K33</f>
        <v>0</v>
      </c>
      <c r="L33" s="1">
        <f>+kontingent!O33-byud!L33</f>
        <v>0</v>
      </c>
    </row>
    <row r="34" spans="1:12" ht="24">
      <c r="A34" s="20">
        <v>30</v>
      </c>
      <c r="B34" s="28" t="s">
        <v>53</v>
      </c>
      <c r="C34" s="28" t="s">
        <v>16</v>
      </c>
      <c r="D34" s="58" t="s">
        <v>123</v>
      </c>
      <c r="E34" s="1">
        <f>+kontingent!F34-byud!E34</f>
        <v>0</v>
      </c>
      <c r="F34" s="1">
        <f>+kontingent!G34-byud!F34</f>
        <v>0</v>
      </c>
      <c r="G34" s="1">
        <f t="shared" si="0"/>
        <v>0</v>
      </c>
      <c r="H34" s="1">
        <f>+kontingent!J34-byud!H34</f>
        <v>0</v>
      </c>
      <c r="I34" s="1">
        <f>+kontingent!K34-byud!I34</f>
        <v>0</v>
      </c>
      <c r="J34" s="1">
        <f>+kontingent!M34-byud!J34</f>
        <v>0</v>
      </c>
      <c r="K34" s="1">
        <f>+kontingent!N34-byud!K34</f>
        <v>0</v>
      </c>
      <c r="L34" s="1">
        <f>+kontingent!O34-byud!L34</f>
        <v>0</v>
      </c>
    </row>
    <row r="35" spans="1:12" ht="12.75">
      <c r="A35" s="20">
        <v>31</v>
      </c>
      <c r="B35" s="28" t="s">
        <v>56</v>
      </c>
      <c r="C35" s="28" t="s">
        <v>64</v>
      </c>
      <c r="D35" s="28" t="s">
        <v>30</v>
      </c>
      <c r="E35" s="1">
        <f>+kontingent!F35-byud!E35</f>
        <v>0</v>
      </c>
      <c r="F35" s="1">
        <f>+kontingent!G35-byud!F35</f>
        <v>1</v>
      </c>
      <c r="G35" s="1">
        <f t="shared" si="0"/>
        <v>1</v>
      </c>
      <c r="H35" s="1">
        <f>+kontingent!J35-byud!H35</f>
        <v>1</v>
      </c>
      <c r="I35" s="1">
        <f>+kontingent!K35-byud!I35</f>
        <v>0</v>
      </c>
      <c r="J35" s="1">
        <f>+kontingent!M35-byud!J35</f>
        <v>0</v>
      </c>
      <c r="K35" s="1">
        <f>+kontingent!N35-byud!K35</f>
        <v>1</v>
      </c>
      <c r="L35" s="1">
        <f>+kontingent!O35-byud!L35</f>
        <v>1</v>
      </c>
    </row>
    <row r="36" spans="1:12" ht="12.75">
      <c r="A36" s="20">
        <v>32</v>
      </c>
      <c r="B36" s="58">
        <v>70530801</v>
      </c>
      <c r="C36" s="28" t="s">
        <v>64</v>
      </c>
      <c r="D36" s="58" t="s">
        <v>119</v>
      </c>
      <c r="E36" s="1">
        <f>+kontingent!F36-byud!E36</f>
        <v>0</v>
      </c>
      <c r="F36" s="1">
        <f>+kontingent!G36-byud!F36</f>
        <v>0</v>
      </c>
      <c r="G36" s="1">
        <f t="shared" si="0"/>
        <v>0</v>
      </c>
      <c r="H36" s="1">
        <f>+kontingent!J36-byud!H36</f>
        <v>0</v>
      </c>
      <c r="I36" s="1">
        <f>+kontingent!K36-byud!I36</f>
        <v>0</v>
      </c>
      <c r="J36" s="1">
        <f>+kontingent!M36-byud!J36</f>
        <v>0</v>
      </c>
      <c r="K36" s="1">
        <f>+kontingent!N36-byud!K36</f>
        <v>0</v>
      </c>
      <c r="L36" s="1">
        <f>+kontingent!O36-byud!L36</f>
        <v>0</v>
      </c>
    </row>
    <row r="37" spans="1:12" ht="12.75">
      <c r="A37" s="20">
        <v>33</v>
      </c>
      <c r="B37" s="28" t="s">
        <v>95</v>
      </c>
      <c r="C37" s="59" t="s">
        <v>72</v>
      </c>
      <c r="D37" s="28" t="s">
        <v>96</v>
      </c>
      <c r="E37" s="1">
        <f>+kontingent!F37-byud!E37</f>
        <v>0</v>
      </c>
      <c r="F37" s="1">
        <f>+kontingent!G37-byud!F37</f>
        <v>0</v>
      </c>
      <c r="G37" s="1">
        <f t="shared" si="0"/>
        <v>0</v>
      </c>
      <c r="H37" s="1">
        <f>+kontingent!J37-byud!H37</f>
        <v>1</v>
      </c>
      <c r="I37" s="1">
        <f>+kontingent!K37-byud!I37</f>
        <v>0</v>
      </c>
      <c r="J37" s="1">
        <f>+kontingent!M37-byud!J37</f>
        <v>-1</v>
      </c>
      <c r="K37" s="1">
        <f>+kontingent!N37-byud!K37</f>
        <v>0</v>
      </c>
      <c r="L37" s="1">
        <f>+kontingent!O37-byud!L37</f>
        <v>0</v>
      </c>
    </row>
    <row r="38" spans="1:12" ht="24">
      <c r="A38" s="20">
        <v>34</v>
      </c>
      <c r="B38" s="28" t="s">
        <v>97</v>
      </c>
      <c r="C38" s="63" t="s">
        <v>77</v>
      </c>
      <c r="D38" s="28" t="s">
        <v>98</v>
      </c>
      <c r="E38" s="1">
        <f>+kontingent!F38-byud!E38</f>
        <v>0</v>
      </c>
      <c r="F38" s="1">
        <f>+kontingent!G38-byud!F38</f>
        <v>0</v>
      </c>
      <c r="G38" s="1">
        <f t="shared" si="0"/>
        <v>0</v>
      </c>
      <c r="H38" s="1">
        <f>+kontingent!J38-byud!H38</f>
        <v>0</v>
      </c>
      <c r="I38" s="1">
        <f>+kontingent!K38-byud!I38</f>
        <v>0</v>
      </c>
      <c r="J38" s="1">
        <f>+kontingent!M38-byud!J38</f>
        <v>0</v>
      </c>
      <c r="K38" s="1">
        <f>+kontingent!N38-byud!K38</f>
        <v>0</v>
      </c>
      <c r="L38" s="1">
        <f>+kontingent!O38-byud!L38</f>
        <v>0</v>
      </c>
    </row>
    <row r="39" spans="1:12" ht="12.75">
      <c r="A39" s="20">
        <v>35</v>
      </c>
      <c r="B39" s="28" t="s">
        <v>51</v>
      </c>
      <c r="C39" s="59" t="s">
        <v>36</v>
      </c>
      <c r="D39" s="28" t="s">
        <v>18</v>
      </c>
      <c r="E39" s="1">
        <f>+kontingent!F39-byud!E39</f>
        <v>0</v>
      </c>
      <c r="F39" s="1">
        <f>+kontingent!G39-byud!F39</f>
        <v>5</v>
      </c>
      <c r="G39" s="1">
        <f t="shared" si="0"/>
        <v>5</v>
      </c>
      <c r="H39" s="1">
        <f>+kontingent!J39-byud!H39</f>
        <v>3</v>
      </c>
      <c r="I39" s="1">
        <f>+kontingent!K39-byud!I39</f>
        <v>0</v>
      </c>
      <c r="J39" s="1">
        <f>+kontingent!M39-byud!J39</f>
        <v>0</v>
      </c>
      <c r="K39" s="1">
        <f>+kontingent!N39-byud!K39</f>
        <v>5</v>
      </c>
      <c r="L39" s="1">
        <f>+kontingent!O39-byud!L39</f>
        <v>3</v>
      </c>
    </row>
    <row r="40" spans="1:12" ht="24">
      <c r="A40" s="20">
        <v>36</v>
      </c>
      <c r="B40" s="57" t="s">
        <v>46</v>
      </c>
      <c r="C40" s="28" t="s">
        <v>16</v>
      </c>
      <c r="D40" s="28" t="s">
        <v>92</v>
      </c>
      <c r="E40" s="1">
        <f>+kontingent!F40-byud!E40</f>
        <v>0</v>
      </c>
      <c r="F40" s="1">
        <f>+kontingent!G40-byud!F40</f>
        <v>0</v>
      </c>
      <c r="G40" s="1">
        <f t="shared" si="0"/>
        <v>0</v>
      </c>
      <c r="H40" s="1">
        <f>+kontingent!J40-byud!H40</f>
        <v>0</v>
      </c>
      <c r="I40" s="1">
        <f>+kontingent!K40-byud!I40</f>
        <v>0</v>
      </c>
      <c r="J40" s="1">
        <f>+kontingent!M40-byud!J40</f>
        <v>0</v>
      </c>
      <c r="K40" s="1">
        <f>+kontingent!N40-byud!K40</f>
        <v>0</v>
      </c>
      <c r="L40" s="1">
        <f>+kontingent!O40-byud!L40</f>
        <v>0</v>
      </c>
    </row>
    <row r="41" spans="1:12" s="7" customFormat="1" ht="24">
      <c r="A41" s="20">
        <v>37</v>
      </c>
      <c r="B41" s="28" t="s">
        <v>99</v>
      </c>
      <c r="C41" s="28" t="s">
        <v>64</v>
      </c>
      <c r="D41" s="28" t="s">
        <v>100</v>
      </c>
      <c r="E41" s="1">
        <f>+kontingent!F41-byud!E41</f>
        <v>0</v>
      </c>
      <c r="F41" s="1">
        <f>+kontingent!G41-byud!F41</f>
        <v>0</v>
      </c>
      <c r="G41" s="1">
        <f t="shared" si="0"/>
        <v>0</v>
      </c>
      <c r="H41" s="1">
        <f>+kontingent!J41-byud!H41</f>
        <v>0</v>
      </c>
      <c r="I41" s="1">
        <f>+kontingent!K41-byud!I41</f>
        <v>0</v>
      </c>
      <c r="J41" s="1">
        <f>+kontingent!M41-byud!J41</f>
        <v>0</v>
      </c>
      <c r="K41" s="1">
        <f>+kontingent!N41-byud!K41</f>
        <v>0</v>
      </c>
      <c r="L41" s="1">
        <f>+kontingent!O41-byud!L41</f>
        <v>0</v>
      </c>
    </row>
    <row r="42" spans="1:12" s="7" customFormat="1" ht="12.75">
      <c r="A42" s="20">
        <v>38</v>
      </c>
      <c r="B42" s="28" t="s">
        <v>49</v>
      </c>
      <c r="C42" s="28" t="s">
        <v>87</v>
      </c>
      <c r="D42" s="28" t="s">
        <v>50</v>
      </c>
      <c r="E42" s="1">
        <f>+kontingent!F42-byud!E42</f>
        <v>1</v>
      </c>
      <c r="F42" s="1">
        <f>+kontingent!G42-byud!F42</f>
        <v>7</v>
      </c>
      <c r="G42" s="1">
        <f t="shared" si="0"/>
        <v>8</v>
      </c>
      <c r="H42" s="1">
        <f>+kontingent!J42-byud!H42</f>
        <v>6</v>
      </c>
      <c r="I42" s="1">
        <f>+kontingent!K42-byud!I42</f>
        <v>0</v>
      </c>
      <c r="J42" s="1">
        <f>+kontingent!M42-byud!J42</f>
        <v>-2</v>
      </c>
      <c r="K42" s="1">
        <f>+kontingent!N42-byud!K42</f>
        <v>8</v>
      </c>
      <c r="L42" s="1">
        <f>+kontingent!O42-byud!L42</f>
        <v>4</v>
      </c>
    </row>
    <row r="43" spans="1:12" s="7" customFormat="1" ht="12.75">
      <c r="A43" s="20">
        <v>39</v>
      </c>
      <c r="B43" s="28" t="s">
        <v>54</v>
      </c>
      <c r="C43" s="59" t="s">
        <v>36</v>
      </c>
      <c r="D43" s="28" t="s">
        <v>55</v>
      </c>
      <c r="E43" s="1">
        <f>+kontingent!F43-byud!E43</f>
        <v>0</v>
      </c>
      <c r="F43" s="1">
        <f>+kontingent!G43-byud!F43</f>
        <v>3</v>
      </c>
      <c r="G43" s="1">
        <f t="shared" si="0"/>
        <v>3</v>
      </c>
      <c r="H43" s="1">
        <f>+kontingent!J43-byud!H43</f>
        <v>0</v>
      </c>
      <c r="I43" s="1">
        <f>+kontingent!K43-byud!I43</f>
        <v>0</v>
      </c>
      <c r="J43" s="1">
        <f>+kontingent!M43-byud!J43</f>
        <v>0</v>
      </c>
      <c r="K43" s="1">
        <f>+kontingent!N43-byud!K43</f>
        <v>3</v>
      </c>
      <c r="L43" s="1">
        <f>+kontingent!O43-byud!L43</f>
        <v>0</v>
      </c>
    </row>
    <row r="44" spans="1:12" s="7" customFormat="1" ht="12.75">
      <c r="A44" s="20">
        <v>40</v>
      </c>
      <c r="B44" s="59" t="s">
        <v>70</v>
      </c>
      <c r="C44" s="28" t="s">
        <v>14</v>
      </c>
      <c r="D44" s="59" t="s">
        <v>69</v>
      </c>
      <c r="E44" s="1">
        <f>+kontingent!F44-byud!E44</f>
        <v>0</v>
      </c>
      <c r="F44" s="1">
        <f>+kontingent!G44-byud!F44</f>
        <v>0</v>
      </c>
      <c r="G44" s="1">
        <f t="shared" si="0"/>
        <v>0</v>
      </c>
      <c r="H44" s="1">
        <f>+kontingent!J44-byud!H44</f>
        <v>0</v>
      </c>
      <c r="I44" s="1">
        <f>+kontingent!K44-byud!I44</f>
        <v>0</v>
      </c>
      <c r="J44" s="1">
        <f>+kontingent!M44-byud!J44</f>
        <v>0</v>
      </c>
      <c r="K44" s="1">
        <f>+kontingent!N44-byud!K44</f>
        <v>0</v>
      </c>
      <c r="L44" s="1">
        <f>+kontingent!O44-byud!L44</f>
        <v>0</v>
      </c>
    </row>
    <row r="45" spans="1:12" s="7" customFormat="1" ht="12.75">
      <c r="A45" s="20">
        <v>41</v>
      </c>
      <c r="B45" s="59" t="s">
        <v>71</v>
      </c>
      <c r="C45" s="59" t="s">
        <v>72</v>
      </c>
      <c r="D45" s="59" t="s">
        <v>73</v>
      </c>
      <c r="E45" s="1">
        <f>+kontingent!F45-byud!E45</f>
        <v>0</v>
      </c>
      <c r="F45" s="1">
        <f>+kontingent!G45-byud!F45</f>
        <v>0</v>
      </c>
      <c r="G45" s="1">
        <f t="shared" si="0"/>
        <v>0</v>
      </c>
      <c r="H45" s="1">
        <f>+kontingent!J45-byud!H45</f>
        <v>0</v>
      </c>
      <c r="I45" s="1">
        <f>+kontingent!K45-byud!I45</f>
        <v>0</v>
      </c>
      <c r="J45" s="1">
        <f>+kontingent!M45-byud!J45</f>
        <v>0</v>
      </c>
      <c r="K45" s="1">
        <f>+kontingent!N45-byud!K45</f>
        <v>0</v>
      </c>
      <c r="L45" s="1">
        <f>+kontingent!O45-byud!L45</f>
        <v>0</v>
      </c>
    </row>
    <row r="46" spans="1:12" s="7" customFormat="1" ht="24">
      <c r="A46" s="20">
        <v>42</v>
      </c>
      <c r="B46" s="59" t="s">
        <v>74</v>
      </c>
      <c r="C46" s="59" t="s">
        <v>72</v>
      </c>
      <c r="D46" s="59" t="s">
        <v>75</v>
      </c>
      <c r="E46" s="1">
        <f>+kontingent!F46-byud!E46</f>
        <v>0</v>
      </c>
      <c r="F46" s="1">
        <f>+kontingent!G46-byud!F46</f>
        <v>0</v>
      </c>
      <c r="G46" s="1">
        <f t="shared" si="0"/>
        <v>0</v>
      </c>
      <c r="H46" s="1">
        <f>+kontingent!J46-byud!H46</f>
        <v>0</v>
      </c>
      <c r="I46" s="1">
        <f>+kontingent!K46-byud!I46</f>
        <v>1</v>
      </c>
      <c r="J46" s="1">
        <f>+kontingent!M46-byud!J46</f>
        <v>0</v>
      </c>
      <c r="K46" s="1">
        <f>+kontingent!N46-byud!K46</f>
        <v>1</v>
      </c>
      <c r="L46" s="1">
        <f>+kontingent!O46-byud!L46</f>
        <v>0</v>
      </c>
    </row>
    <row r="47" spans="1:12" s="7" customFormat="1" ht="24">
      <c r="A47" s="20">
        <v>43</v>
      </c>
      <c r="B47" s="58" t="s">
        <v>76</v>
      </c>
      <c r="C47" s="63" t="s">
        <v>77</v>
      </c>
      <c r="D47" s="58" t="s">
        <v>78</v>
      </c>
      <c r="E47" s="1">
        <f>+kontingent!F47-byud!E47</f>
        <v>0</v>
      </c>
      <c r="F47" s="1">
        <f>+kontingent!G47-byud!F47</f>
        <v>0</v>
      </c>
      <c r="G47" s="1">
        <f t="shared" si="0"/>
        <v>0</v>
      </c>
      <c r="H47" s="1">
        <f>+kontingent!J47-byud!H47</f>
        <v>0</v>
      </c>
      <c r="I47" s="1">
        <f>+kontingent!K47-byud!I47</f>
        <v>0</v>
      </c>
      <c r="J47" s="1">
        <f>+kontingent!M47-byud!J47</f>
        <v>0</v>
      </c>
      <c r="K47" s="1">
        <f>+kontingent!N47-byud!K47</f>
        <v>0</v>
      </c>
      <c r="L47" s="1">
        <f>+kontingent!O47-byud!L47</f>
        <v>0</v>
      </c>
    </row>
    <row r="48" spans="1:12" s="7" customFormat="1" ht="24">
      <c r="A48" s="20">
        <v>44</v>
      </c>
      <c r="B48" s="58" t="s">
        <v>79</v>
      </c>
      <c r="C48" s="63" t="s">
        <v>77</v>
      </c>
      <c r="D48" s="58" t="s">
        <v>80</v>
      </c>
      <c r="E48" s="1">
        <f>+kontingent!F48-byud!E48</f>
        <v>0</v>
      </c>
      <c r="F48" s="1">
        <f>+kontingent!G48-byud!F48</f>
        <v>0</v>
      </c>
      <c r="G48" s="1">
        <f t="shared" si="0"/>
        <v>0</v>
      </c>
      <c r="H48" s="1">
        <f>+kontingent!J48-byud!H48</f>
        <v>0</v>
      </c>
      <c r="I48" s="1">
        <f>+kontingent!K48-byud!I48</f>
        <v>1</v>
      </c>
      <c r="J48" s="1">
        <f>+kontingent!M48-byud!J48</f>
        <v>0</v>
      </c>
      <c r="K48" s="1">
        <f>+kontingent!N48-byud!K48</f>
        <v>1</v>
      </c>
      <c r="L48" s="1">
        <f>+kontingent!O48-byud!L48</f>
        <v>0</v>
      </c>
    </row>
    <row r="49" spans="1:12" s="7" customFormat="1" ht="12.75">
      <c r="A49" s="20">
        <v>45</v>
      </c>
      <c r="B49" s="59" t="s">
        <v>81</v>
      </c>
      <c r="C49" s="59" t="s">
        <v>36</v>
      </c>
      <c r="D49" s="58" t="s">
        <v>82</v>
      </c>
      <c r="E49" s="1">
        <f>+kontingent!F49-byud!E49</f>
        <v>0</v>
      </c>
      <c r="F49" s="1">
        <f>+kontingent!G49-byud!F49</f>
        <v>0</v>
      </c>
      <c r="G49" s="1">
        <f t="shared" si="0"/>
        <v>0</v>
      </c>
      <c r="H49" s="1">
        <f>+kontingent!J49-byud!H49</f>
        <v>0</v>
      </c>
      <c r="I49" s="1">
        <f>+kontingent!K49-byud!I49</f>
        <v>0</v>
      </c>
      <c r="J49" s="1">
        <f>+kontingent!M49-byud!J49</f>
        <v>0</v>
      </c>
      <c r="K49" s="1">
        <f>+kontingent!N49-byud!K49</f>
        <v>0</v>
      </c>
      <c r="L49" s="1">
        <f>+kontingent!O49-byud!L49</f>
        <v>0</v>
      </c>
    </row>
    <row r="50" spans="1:12" s="7" customFormat="1" ht="12.75">
      <c r="A50" s="20">
        <v>46</v>
      </c>
      <c r="B50" s="59" t="s">
        <v>83</v>
      </c>
      <c r="C50" s="28" t="s">
        <v>86</v>
      </c>
      <c r="D50" s="59" t="s">
        <v>84</v>
      </c>
      <c r="E50" s="1">
        <f>+kontingent!F50-byud!E50</f>
        <v>0</v>
      </c>
      <c r="F50" s="1">
        <f>+kontingent!G50-byud!F50</f>
        <v>4</v>
      </c>
      <c r="G50" s="1">
        <f t="shared" si="0"/>
        <v>4</v>
      </c>
      <c r="H50" s="1">
        <f>+kontingent!J50-byud!H50</f>
        <v>1</v>
      </c>
      <c r="I50" s="1">
        <f>+kontingent!K50-byud!I50</f>
        <v>0</v>
      </c>
      <c r="J50" s="1">
        <f>+kontingent!M50-byud!J50</f>
        <v>0</v>
      </c>
      <c r="K50" s="1">
        <f>+kontingent!N50-byud!K50</f>
        <v>4</v>
      </c>
      <c r="L50" s="1">
        <f>+kontingent!O50-byud!L50</f>
        <v>1</v>
      </c>
    </row>
    <row r="51" spans="1:12" s="7" customFormat="1" ht="22.5">
      <c r="A51" s="77">
        <v>47</v>
      </c>
      <c r="B51" s="81">
        <v>70530401</v>
      </c>
      <c r="C51" s="44" t="s">
        <v>64</v>
      </c>
      <c r="D51" s="84" t="s">
        <v>126</v>
      </c>
      <c r="E51" s="1">
        <f>+kontingent!F51-byud!E51</f>
        <v>0</v>
      </c>
      <c r="F51" s="1">
        <f>+kontingent!G51-byud!F51</f>
        <v>0</v>
      </c>
      <c r="G51" s="1">
        <f t="shared" si="0"/>
        <v>0</v>
      </c>
      <c r="H51" s="1">
        <f>+kontingent!J51-byud!H51</f>
        <v>0</v>
      </c>
      <c r="I51" s="1">
        <f>+kontingent!K51-byud!I51</f>
        <v>0</v>
      </c>
      <c r="J51" s="1">
        <f>+kontingent!M51-byud!J51</f>
        <v>0</v>
      </c>
      <c r="K51" s="1">
        <f>+kontingent!N51-byud!K51</f>
        <v>0</v>
      </c>
      <c r="L51" s="1">
        <f>+kontingent!O51-byud!L51</f>
        <v>0</v>
      </c>
    </row>
    <row r="52" spans="1:12" s="7" customFormat="1" ht="12.75">
      <c r="A52" s="77"/>
      <c r="B52" s="78"/>
      <c r="C52" s="79"/>
      <c r="D52" s="80"/>
      <c r="E52" s="1"/>
      <c r="F52" s="1"/>
      <c r="G52" s="1"/>
      <c r="H52" s="1"/>
      <c r="I52" s="1"/>
      <c r="J52" s="1"/>
      <c r="K52" s="1"/>
      <c r="L52" s="1"/>
    </row>
    <row r="53" spans="1:12" ht="12.75">
      <c r="A53" s="113" t="s">
        <v>6</v>
      </c>
      <c r="B53" s="114"/>
      <c r="C53" s="114"/>
      <c r="D53" s="115"/>
      <c r="E53" s="3">
        <f aca="true" t="shared" si="1" ref="E53:L53">SUM(E5:E51)</f>
        <v>5</v>
      </c>
      <c r="F53" s="3">
        <f t="shared" si="1"/>
        <v>70</v>
      </c>
      <c r="G53" s="3">
        <f t="shared" si="1"/>
        <v>75</v>
      </c>
      <c r="H53" s="3">
        <f t="shared" si="1"/>
        <v>52</v>
      </c>
      <c r="I53" s="3">
        <f t="shared" si="1"/>
        <v>16</v>
      </c>
      <c r="J53" s="3">
        <f t="shared" si="1"/>
        <v>3</v>
      </c>
      <c r="K53" s="3">
        <f t="shared" si="1"/>
        <v>91</v>
      </c>
      <c r="L53" s="3">
        <f t="shared" si="1"/>
        <v>55</v>
      </c>
    </row>
    <row r="55" spans="4:7" ht="12.75">
      <c r="D55" s="10" t="s">
        <v>34</v>
      </c>
      <c r="E55" s="4">
        <f>K5+K6+K7+K8+K9+K10+K11+K12+K13+K14+K15+K17+K20+K22+K23+K24+K25+K26+K27+K28+K29+K30+K31+K32+K33+K34+K38+K39+K40+K41+K42+K43+K44+K45+K18+K19+K21</f>
        <v>82</v>
      </c>
      <c r="F55" s="93"/>
      <c r="G55" s="93"/>
    </row>
    <row r="56" spans="4:7" ht="12.75">
      <c r="D56" s="8" t="s">
        <v>31</v>
      </c>
      <c r="E56" s="4">
        <f>K16</f>
        <v>2</v>
      </c>
      <c r="F56" s="93"/>
      <c r="G56" s="93"/>
    </row>
    <row r="57" spans="4:7" ht="12.75">
      <c r="D57" s="8" t="s">
        <v>32</v>
      </c>
      <c r="E57" s="4">
        <f>K35+K36</f>
        <v>1</v>
      </c>
      <c r="F57" s="93"/>
      <c r="G57" s="93"/>
    </row>
    <row r="58" spans="4:7" ht="12.75">
      <c r="D58" s="8" t="s">
        <v>33</v>
      </c>
      <c r="E58" s="4">
        <f>K37</f>
        <v>0</v>
      </c>
      <c r="F58" s="93"/>
      <c r="G58" s="93"/>
    </row>
    <row r="60" spans="4:7" ht="12.75">
      <c r="D60" s="37" t="s">
        <v>68</v>
      </c>
      <c r="E60" s="41">
        <f>+K27+K28+K29+K26+K25+K24+K22+K23+K6+K50+K42+K5</f>
        <v>68</v>
      </c>
      <c r="F60" s="87"/>
      <c r="G60" s="87"/>
    </row>
    <row r="61" spans="4:7" ht="12.75">
      <c r="D61" s="36" t="s">
        <v>67</v>
      </c>
      <c r="E61" s="42"/>
      <c r="F61" s="87"/>
      <c r="G61" s="87"/>
    </row>
    <row r="62" spans="4:7" ht="12.75">
      <c r="D62" s="36" t="s">
        <v>57</v>
      </c>
      <c r="E62" s="42">
        <f>+K39+K43+K49</f>
        <v>8</v>
      </c>
      <c r="F62" s="87"/>
      <c r="G62" s="87"/>
    </row>
    <row r="63" spans="4:7" ht="12.75">
      <c r="D63" s="36" t="s">
        <v>35</v>
      </c>
      <c r="E63" s="42">
        <f>+K16+K15</f>
        <v>2</v>
      </c>
      <c r="F63" s="87"/>
      <c r="G63" s="87"/>
    </row>
    <row r="64" spans="4:7" ht="12.75">
      <c r="D64" s="36" t="s">
        <v>58</v>
      </c>
      <c r="E64" s="42">
        <f>+K10+K40+K19+K13+K36+K44</f>
        <v>2</v>
      </c>
      <c r="F64" s="87"/>
      <c r="G64" s="87"/>
    </row>
    <row r="65" spans="4:7" ht="12.75">
      <c r="D65" s="38" t="s">
        <v>117</v>
      </c>
      <c r="E65" s="42">
        <f>+K9</f>
        <v>3</v>
      </c>
      <c r="F65" s="87"/>
      <c r="G65" s="87"/>
    </row>
    <row r="66" spans="4:7" ht="12.75">
      <c r="D66" s="36" t="s">
        <v>59</v>
      </c>
      <c r="E66" s="42">
        <f>+K7+K45</f>
        <v>0</v>
      </c>
      <c r="F66" s="87"/>
      <c r="G66" s="87"/>
    </row>
    <row r="67" spans="4:7" ht="12.75">
      <c r="D67" s="39" t="s">
        <v>60</v>
      </c>
      <c r="E67" s="42">
        <f>+K46+K31+K33+K34+K30+K32+K37</f>
        <v>1</v>
      </c>
      <c r="F67" s="87"/>
      <c r="G67" s="87"/>
    </row>
    <row r="68" spans="4:7" ht="12.75">
      <c r="D68" s="39" t="s">
        <v>61</v>
      </c>
      <c r="E68" s="42">
        <f>+K35+K41</f>
        <v>1</v>
      </c>
      <c r="F68" s="87"/>
      <c r="G68" s="87"/>
    </row>
    <row r="69" spans="4:7" ht="12.75">
      <c r="D69" s="40" t="s">
        <v>85</v>
      </c>
      <c r="E69" s="24">
        <f>+K8+K11+K12+K14+K17+K18+K20+K21+K38+K47+K48</f>
        <v>6</v>
      </c>
      <c r="F69" s="88"/>
      <c r="G69" s="88"/>
    </row>
  </sheetData>
  <sheetProtection/>
  <autoFilter ref="A4:L51"/>
  <mergeCells count="4">
    <mergeCell ref="A1:L1"/>
    <mergeCell ref="A2:L2"/>
    <mergeCell ref="A3:L3"/>
    <mergeCell ref="A53:D53"/>
  </mergeCells>
  <printOptions horizontalCentered="1"/>
  <pageMargins left="0.7480314960629921" right="0.7480314960629921" top="0.31496062992125984" bottom="0.35433070866141736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hp</cp:lastModifiedBy>
  <cp:lastPrinted>2023-08-09T02:35:56Z</cp:lastPrinted>
  <dcterms:created xsi:type="dcterms:W3CDTF">2000-04-23T06:33:45Z</dcterms:created>
  <dcterms:modified xsi:type="dcterms:W3CDTF">2023-10-31T08:38:59Z</dcterms:modified>
  <cp:category/>
  <cp:version/>
  <cp:contentType/>
  <cp:contentStatus/>
</cp:coreProperties>
</file>